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0" windowWidth="19320" windowHeight="8340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2" l="1"/>
  <c r="G4" i="2"/>
  <c r="F5" i="2"/>
  <c r="F4" i="2"/>
  <c r="L73" i="1"/>
  <c r="J72" i="1"/>
  <c r="J71" i="1"/>
  <c r="J70" i="1"/>
  <c r="J3" i="1" l="1"/>
  <c r="K3" i="1" s="1"/>
  <c r="K4" i="1" s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23" i="1"/>
  <c r="G69" i="1"/>
  <c r="G68" i="1"/>
  <c r="G67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3" i="1"/>
  <c r="G31" i="1"/>
  <c r="G30" i="1"/>
  <c r="G29" i="1"/>
  <c r="G27" i="1"/>
  <c r="G26" i="1"/>
  <c r="G25" i="1"/>
  <c r="G23" i="1"/>
  <c r="G24" i="1"/>
  <c r="K5" i="1" l="1"/>
  <c r="K6" i="1" s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</calcChain>
</file>

<file path=xl/sharedStrings.xml><?xml version="1.0" encoding="utf-8"?>
<sst xmlns="http://schemas.openxmlformats.org/spreadsheetml/2006/main" count="392" uniqueCount="222">
  <si>
    <t>England FA Cup</t>
  </si>
  <si>
    <t>Salford v Notts County</t>
  </si>
  <si>
    <t>Belgium Pro League</t>
  </si>
  <si>
    <t>Mouscron v Zulte Waregem</t>
  </si>
  <si>
    <t>England Championship</t>
  </si>
  <si>
    <t>Charlton v Sheff Wed</t>
  </si>
  <si>
    <t>Scotland Division Two</t>
  </si>
  <si>
    <t>Clyde v Montrose</t>
  </si>
  <si>
    <t>Germany Bundesliga 2</t>
  </si>
  <si>
    <t>St Pauli v Fortuna Dusseldorf</t>
  </si>
  <si>
    <t>National League</t>
  </si>
  <si>
    <t>Bromley v Boreham Wood</t>
  </si>
  <si>
    <t>International Friendly</t>
  </si>
  <si>
    <t>Wales v Holland</t>
  </si>
  <si>
    <t>Scotland Challenge Cup</t>
  </si>
  <si>
    <t>Queens Park v Peterhead</t>
  </si>
  <si>
    <t>Brazil Serie A</t>
  </si>
  <si>
    <t>Atletico Paranaense v Palmeiras</t>
  </si>
  <si>
    <t>France Ligue 1</t>
  </si>
  <si>
    <t>Nice v Lyon</t>
  </si>
  <si>
    <t>Spain La Liga</t>
  </si>
  <si>
    <t>Valencia v Las Palmas</t>
  </si>
  <si>
    <t>MK Dons v Fulham</t>
  </si>
  <si>
    <t>St Etienne v Marseille</t>
  </si>
  <si>
    <t>Scotland Premier</t>
  </si>
  <si>
    <t>Hamiton v Aberdeen</t>
  </si>
  <si>
    <t>England League Two</t>
  </si>
  <si>
    <t>Champions League</t>
  </si>
  <si>
    <t>Maccabi Tel Aviv v Chelsea</t>
  </si>
  <si>
    <t>Man United v PSV Eindhoven</t>
  </si>
  <si>
    <t>Europa League</t>
  </si>
  <si>
    <t>Celtic v Ajax</t>
  </si>
  <si>
    <t>St Johnstone v Dundee</t>
  </si>
  <si>
    <t>England League One</t>
  </si>
  <si>
    <t>Coventry v Doncaster</t>
  </si>
  <si>
    <t>England National League South</t>
  </si>
  <si>
    <t>Maidstone v Maidenhead</t>
  </si>
  <si>
    <t>England Capital One Cup</t>
  </si>
  <si>
    <t>Middlesbrough v Everton</t>
  </si>
  <si>
    <t>Bastia v Bordeaux</t>
  </si>
  <si>
    <t>Reading v Q.P.R</t>
  </si>
  <si>
    <t>Italy Serie A</t>
  </si>
  <si>
    <t>Lazio v Juventus</t>
  </si>
  <si>
    <t>England F.A Cup</t>
  </si>
  <si>
    <t>Portsmouth v Accrington</t>
  </si>
  <si>
    <t>Croatia Cup</t>
  </si>
  <si>
    <t>Lokomotive Zagreb v Rijeka</t>
  </si>
  <si>
    <t>Europe Champions League</t>
  </si>
  <si>
    <t>PSV v CSKA Moscow</t>
  </si>
  <si>
    <t>St Etienne v Lazio</t>
  </si>
  <si>
    <t>Midtylland v Club Brugge</t>
  </si>
  <si>
    <t>Udinese v Inter Milan</t>
  </si>
  <si>
    <t>Middlesbrough v Birmingham</t>
  </si>
  <si>
    <t>Derby v Bristol City</t>
  </si>
  <si>
    <t>Germany Cup</t>
  </si>
  <si>
    <t>Augsburg v Borussia Dortmund</t>
  </si>
  <si>
    <t>Scotland Championship</t>
  </si>
  <si>
    <t>Morton v Raith</t>
  </si>
  <si>
    <t>England National League</t>
  </si>
  <si>
    <t>Forest Green v Boreham Wood</t>
  </si>
  <si>
    <t>Bristol City v Q.P.R</t>
  </si>
  <si>
    <t>Malaga v Atletico Madrid</t>
  </si>
  <si>
    <t>England FA Trophy</t>
  </si>
  <si>
    <t>Worcester v Southport</t>
  </si>
  <si>
    <t>Peterborough v Chesterfield</t>
  </si>
  <si>
    <t>N.Forest v Leeds</t>
  </si>
  <si>
    <t>Gillingham v Colchester</t>
  </si>
  <si>
    <t>Scotland Premier League</t>
  </si>
  <si>
    <t>Hamilton v Inverness</t>
  </si>
  <si>
    <t>Real Sociedad v Atletico Madrid</t>
  </si>
  <si>
    <t>Villarreal v Valencia</t>
  </si>
  <si>
    <t>Motherwell v St Johnstone</t>
  </si>
  <si>
    <t>England Premier League</t>
  </si>
  <si>
    <t>Watford v Man City</t>
  </si>
  <si>
    <t>Granada v Seville</t>
  </si>
  <si>
    <t>Date</t>
  </si>
  <si>
    <t>Odds</t>
  </si>
  <si>
    <t>Result</t>
  </si>
  <si>
    <t>Score</t>
  </si>
  <si>
    <t>Profit/Loss</t>
  </si>
  <si>
    <t>Match</t>
  </si>
  <si>
    <t>League</t>
  </si>
  <si>
    <t>Stake</t>
  </si>
  <si>
    <t>Advised Stake</t>
  </si>
  <si>
    <t>Selection</t>
  </si>
  <si>
    <t>2 - 0</t>
  </si>
  <si>
    <t>Lost</t>
  </si>
  <si>
    <t>Won</t>
  </si>
  <si>
    <t>2 - 2</t>
  </si>
  <si>
    <t>Profit/Loss AS</t>
  </si>
  <si>
    <t>3 - 1</t>
  </si>
  <si>
    <t>4 - 0</t>
  </si>
  <si>
    <t>1 - 2</t>
  </si>
  <si>
    <t>2 -3</t>
  </si>
  <si>
    <t>3 - 3</t>
  </si>
  <si>
    <t>3 - 0</t>
  </si>
  <si>
    <t>1 - 1</t>
  </si>
  <si>
    <t>No Bet</t>
  </si>
  <si>
    <t>0 - 2</t>
  </si>
  <si>
    <t>0 - 4</t>
  </si>
  <si>
    <t>0 - 0</t>
  </si>
  <si>
    <t>1 -2</t>
  </si>
  <si>
    <t>1 - 0</t>
  </si>
  <si>
    <t>0 - 1</t>
  </si>
  <si>
    <t>2 - 1</t>
  </si>
  <si>
    <t>2 - 3</t>
  </si>
  <si>
    <t>3 - 4</t>
  </si>
  <si>
    <t>Notts County</t>
  </si>
  <si>
    <t>Over 2.5 Goals</t>
  </si>
  <si>
    <t>Sheff Wed</t>
  </si>
  <si>
    <t>Clyde</t>
  </si>
  <si>
    <t>St Pauli</t>
  </si>
  <si>
    <t>Bromley</t>
  </si>
  <si>
    <t>Holland</t>
  </si>
  <si>
    <t>Peterhead</t>
  </si>
  <si>
    <t>Atletico Paranaense</t>
  </si>
  <si>
    <t>Lyon</t>
  </si>
  <si>
    <t>Valencia</t>
  </si>
  <si>
    <t>Fulham, Draw No Bet</t>
  </si>
  <si>
    <t>St Etienne</t>
  </si>
  <si>
    <t>Aberdeen</t>
  </si>
  <si>
    <t>Chelsea HT/FT</t>
  </si>
  <si>
    <t>PSV To Score</t>
  </si>
  <si>
    <t>Ajax</t>
  </si>
  <si>
    <t>Both Teams To Score</t>
  </si>
  <si>
    <t>Coventry</t>
  </si>
  <si>
    <t>Maidstone</t>
  </si>
  <si>
    <t>Everton To Qualify</t>
  </si>
  <si>
    <t>Bastia</t>
  </si>
  <si>
    <t>Q.P.R Draw No Bet</t>
  </si>
  <si>
    <t>Juventus</t>
  </si>
  <si>
    <t>Accrington, Draw No Bet</t>
  </si>
  <si>
    <t>PSV</t>
  </si>
  <si>
    <t>Lazio</t>
  </si>
  <si>
    <t>Club Brugge</t>
  </si>
  <si>
    <t>Under 2.5 Goals</t>
  </si>
  <si>
    <t>Middlesbrough</t>
  </si>
  <si>
    <t>Derby</t>
  </si>
  <si>
    <t>Morton</t>
  </si>
  <si>
    <t>Forest Green</t>
  </si>
  <si>
    <t>Atletico Madrid</t>
  </si>
  <si>
    <t>Southport</t>
  </si>
  <si>
    <t>Peterborough</t>
  </si>
  <si>
    <t>Leeds or Draw (DC)</t>
  </si>
  <si>
    <t>Gillingham</t>
  </si>
  <si>
    <t>Inverness</t>
  </si>
  <si>
    <t>Villarreal</t>
  </si>
  <si>
    <t>Motherwell</t>
  </si>
  <si>
    <t>Watford or Draw</t>
  </si>
  <si>
    <t>Seville</t>
  </si>
  <si>
    <t>Bristol City v Nottingham Forest</t>
  </si>
  <si>
    <t>Coventry v Blackpool</t>
  </si>
  <si>
    <t>Notts County v Yeovil</t>
  </si>
  <si>
    <t>Napoli v Fiorentina</t>
  </si>
  <si>
    <t>1860 Munich v Karlsruhe</t>
  </si>
  <si>
    <t>Sporting Gijon v Granada</t>
  </si>
  <si>
    <t>Accrington v Wimbledon</t>
  </si>
  <si>
    <t>Partizan v Athletico Bilbao</t>
  </si>
  <si>
    <t>Scotland League One</t>
  </si>
  <si>
    <t>Stenhousemuir v Ayr</t>
  </si>
  <si>
    <t>Celta Vigo v Real Madrid</t>
  </si>
  <si>
    <t>England League Cup</t>
  </si>
  <si>
    <t>Everton v Norwich</t>
  </si>
  <si>
    <t>Bologna v Inter Milan</t>
  </si>
  <si>
    <t>USA MLS</t>
  </si>
  <si>
    <t>DC United v New England</t>
  </si>
  <si>
    <t>League Of Ireland</t>
  </si>
  <si>
    <t>Sligo v Limerick</t>
  </si>
  <si>
    <t>Deportivo v Atletico Madrid</t>
  </si>
  <si>
    <t>Partick v Hearts</t>
  </si>
  <si>
    <t>Hibernian v Rangers</t>
  </si>
  <si>
    <t>Portugal Primeria Liga</t>
  </si>
  <si>
    <t>Pacos Ferreira v Vitoria Guimaraes</t>
  </si>
  <si>
    <t>Bristol City v Wolves</t>
  </si>
  <si>
    <t>Sheff Wed v Brighton</t>
  </si>
  <si>
    <t>1 - 3</t>
  </si>
  <si>
    <t>4 -3</t>
  </si>
  <si>
    <t>1 -1</t>
  </si>
  <si>
    <t>0 -4</t>
  </si>
  <si>
    <t>2 -1</t>
  </si>
  <si>
    <t>Bristol City</t>
  </si>
  <si>
    <t>1860 Munich</t>
  </si>
  <si>
    <t>Granada</t>
  </si>
  <si>
    <t>Accrington</t>
  </si>
  <si>
    <t>Athletico Bilbao</t>
  </si>
  <si>
    <t>Ayr</t>
  </si>
  <si>
    <t>Real Madrid</t>
  </si>
  <si>
    <t>Everton</t>
  </si>
  <si>
    <t>Inter Milan</t>
  </si>
  <si>
    <t>DC United</t>
  </si>
  <si>
    <t>Hearts</t>
  </si>
  <si>
    <t>Hibernian, Draw No Bet</t>
  </si>
  <si>
    <t>Pacos Ferreira</t>
  </si>
  <si>
    <t>Wolves</t>
  </si>
  <si>
    <t>Sheff Wed, Draw No Bet</t>
  </si>
  <si>
    <t>Wigan vs Gillingham</t>
  </si>
  <si>
    <t>3 - 2</t>
  </si>
  <si>
    <t>Scotland FA Cup</t>
  </si>
  <si>
    <t>Dumbarton vs Queen of the South</t>
  </si>
  <si>
    <t>Queen of the South</t>
  </si>
  <si>
    <t>Stranraer vs Celtic</t>
  </si>
  <si>
    <t>Over 3.5 Goals</t>
  </si>
  <si>
    <t>0 - 3</t>
  </si>
  <si>
    <t>Nacional vs Benfica</t>
  </si>
  <si>
    <t>Benfica</t>
  </si>
  <si>
    <t>Aston Villa vs Crystal Palce</t>
  </si>
  <si>
    <t>Crystal Palace</t>
  </si>
  <si>
    <t>Ipswich vs Leeds</t>
  </si>
  <si>
    <t>Manchester City vs Everton</t>
  </si>
  <si>
    <t>1 - 4</t>
  </si>
  <si>
    <t>Running Bank</t>
  </si>
  <si>
    <t>Level Stakes</t>
  </si>
  <si>
    <t>Advised Stakes</t>
  </si>
  <si>
    <t>Profit / Loss</t>
  </si>
  <si>
    <t>Average Odds</t>
  </si>
  <si>
    <t>Strike Rate</t>
  </si>
  <si>
    <t>ROI</t>
  </si>
  <si>
    <t>+ 0.17 pts</t>
  </si>
  <si>
    <t xml:space="preserve"> - 3.22 pts</t>
  </si>
  <si>
    <t>Leeds, Draw No Bet</t>
  </si>
  <si>
    <t>Total Profit/Loss:</t>
  </si>
  <si>
    <t>Football Fever Review - Tipster Street - 14/10/15 - 13/11/16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</si>
</sst>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12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8"/>
      <name val="Calibri"/>
      <family val="2"/>
      <scheme val="minor"/>
    </font>
    <font>
      <b/>
      <sz val="18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</cellStyleXfs>
  <cellXfs count="58">
    <xf numFmtId="0" fontId="0" fillId="0" borderId="0" xfId="0"/>
    <xf numFmtId="2" fontId="0" fillId="0" borderId="0" xfId="0" applyNumberFormat="1"/>
    <xf numFmtId="2" fontId="0" fillId="0" borderId="0" xfId="0" applyNumberFormat="1" applyAlignment="1"/>
    <xf numFmtId="49" fontId="0" fillId="0" borderId="0" xfId="0" applyNumberFormat="1" applyAlignment="1"/>
    <xf numFmtId="2" fontId="0" fillId="0" borderId="0" xfId="0" applyNumberFormat="1" applyAlignment="1">
      <alignment horizontal="center"/>
    </xf>
    <xf numFmtId="164" fontId="0" fillId="0" borderId="0" xfId="0" applyNumberFormat="1" applyAlignment="1"/>
    <xf numFmtId="14" fontId="0" fillId="0" borderId="0" xfId="0" applyNumberFormat="1" applyAlignment="1"/>
    <xf numFmtId="2" fontId="4" fillId="0" borderId="1" xfId="0" applyNumberFormat="1" applyFont="1" applyBorder="1" applyAlignment="1"/>
    <xf numFmtId="14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14" fontId="4" fillId="2" borderId="1" xfId="1" applyNumberFormat="1" applyFont="1" applyBorder="1" applyAlignment="1">
      <alignment horizontal="center" wrapText="1"/>
    </xf>
    <xf numFmtId="0" fontId="4" fillId="2" borderId="1" xfId="1" applyFont="1" applyBorder="1" applyAlignment="1">
      <alignment horizontal="center" wrapText="1"/>
    </xf>
    <xf numFmtId="164" fontId="4" fillId="2" borderId="1" xfId="1" applyNumberFormat="1" applyFont="1" applyBorder="1" applyAlignment="1">
      <alignment horizontal="center"/>
    </xf>
    <xf numFmtId="2" fontId="4" fillId="2" borderId="1" xfId="1" applyNumberFormat="1" applyFont="1" applyBorder="1" applyAlignment="1">
      <alignment horizontal="center"/>
    </xf>
    <xf numFmtId="2" fontId="4" fillId="2" borderId="1" xfId="1" applyNumberFormat="1" applyFont="1" applyBorder="1" applyAlignment="1">
      <alignment horizontal="center" wrapText="1"/>
    </xf>
    <xf numFmtId="14" fontId="4" fillId="3" borderId="1" xfId="2" applyNumberFormat="1" applyFont="1" applyBorder="1" applyAlignment="1">
      <alignment horizontal="center" wrapText="1"/>
    </xf>
    <xf numFmtId="0" fontId="4" fillId="3" borderId="1" xfId="2" applyFont="1" applyBorder="1" applyAlignment="1">
      <alignment horizontal="center" wrapText="1"/>
    </xf>
    <xf numFmtId="164" fontId="4" fillId="3" borderId="1" xfId="2" applyNumberFormat="1" applyFont="1" applyBorder="1" applyAlignment="1">
      <alignment horizontal="center"/>
    </xf>
    <xf numFmtId="2" fontId="4" fillId="3" borderId="1" xfId="2" applyNumberFormat="1" applyFont="1" applyBorder="1" applyAlignment="1">
      <alignment horizontal="center"/>
    </xf>
    <xf numFmtId="2" fontId="4" fillId="3" borderId="1" xfId="2" applyNumberFormat="1" applyFont="1" applyBorder="1" applyAlignment="1">
      <alignment horizontal="center" wrapText="1"/>
    </xf>
    <xf numFmtId="49" fontId="4" fillId="2" borderId="1" xfId="1" applyNumberFormat="1" applyFont="1" applyBorder="1" applyAlignment="1">
      <alignment horizontal="center"/>
    </xf>
    <xf numFmtId="49" fontId="4" fillId="3" borderId="1" xfId="2" applyNumberFormat="1" applyFont="1" applyBorder="1" applyAlignment="1">
      <alignment horizontal="center"/>
    </xf>
    <xf numFmtId="14" fontId="4" fillId="4" borderId="1" xfId="3" applyNumberFormat="1" applyFont="1" applyBorder="1" applyAlignment="1">
      <alignment horizontal="center" wrapText="1"/>
    </xf>
    <xf numFmtId="0" fontId="4" fillId="4" borderId="1" xfId="3" applyFont="1" applyBorder="1" applyAlignment="1">
      <alignment horizontal="center" wrapText="1"/>
    </xf>
    <xf numFmtId="164" fontId="4" fillId="4" borderId="1" xfId="3" applyNumberFormat="1" applyFont="1" applyBorder="1" applyAlignment="1">
      <alignment horizontal="center"/>
    </xf>
    <xf numFmtId="2" fontId="4" fillId="4" borderId="1" xfId="3" applyNumberFormat="1" applyFont="1" applyBorder="1" applyAlignment="1">
      <alignment horizontal="center"/>
    </xf>
    <xf numFmtId="2" fontId="4" fillId="4" borderId="1" xfId="3" applyNumberFormat="1" applyFont="1" applyBorder="1" applyAlignment="1">
      <alignment horizontal="center" wrapText="1"/>
    </xf>
    <xf numFmtId="49" fontId="4" fillId="4" borderId="1" xfId="3" applyNumberFormat="1" applyFont="1" applyBorder="1" applyAlignment="1">
      <alignment horizontal="center"/>
    </xf>
    <xf numFmtId="14" fontId="4" fillId="3" borderId="1" xfId="2" applyNumberFormat="1" applyFont="1" applyBorder="1" applyAlignment="1">
      <alignment horizontal="center"/>
    </xf>
    <xf numFmtId="0" fontId="4" fillId="3" borderId="1" xfId="2" applyFont="1" applyBorder="1" applyAlignment="1">
      <alignment horizontal="center"/>
    </xf>
    <xf numFmtId="14" fontId="4" fillId="2" borderId="1" xfId="1" applyNumberFormat="1" applyFont="1" applyBorder="1" applyAlignment="1">
      <alignment horizontal="center"/>
    </xf>
    <xf numFmtId="0" fontId="4" fillId="2" borderId="1" xfId="1" applyFont="1" applyBorder="1" applyAlignment="1">
      <alignment horizontal="center"/>
    </xf>
    <xf numFmtId="16" fontId="4" fillId="2" borderId="1" xfId="1" applyNumberFormat="1" applyFont="1" applyBorder="1" applyAlignment="1">
      <alignment horizontal="center"/>
    </xf>
    <xf numFmtId="16" fontId="4" fillId="3" borderId="1" xfId="2" applyNumberFormat="1" applyFont="1" applyBorder="1" applyAlignment="1">
      <alignment horizontal="center"/>
    </xf>
    <xf numFmtId="14" fontId="4" fillId="4" borderId="1" xfId="3" applyNumberFormat="1" applyFont="1" applyBorder="1" applyAlignment="1">
      <alignment horizontal="center"/>
    </xf>
    <xf numFmtId="0" fontId="4" fillId="4" borderId="1" xfId="3" applyFont="1" applyBorder="1" applyAlignment="1">
      <alignment horizontal="center"/>
    </xf>
    <xf numFmtId="16" fontId="4" fillId="4" borderId="1" xfId="3" applyNumberFormat="1" applyFont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10" fontId="9" fillId="0" borderId="1" xfId="0" applyNumberFormat="1" applyFont="1" applyBorder="1" applyAlignment="1"/>
    <xf numFmtId="2" fontId="0" fillId="0" borderId="1" xfId="0" applyNumberFormat="1" applyBorder="1"/>
    <xf numFmtId="164" fontId="0" fillId="0" borderId="1" xfId="0" applyNumberFormat="1" applyBorder="1" applyAlignment="1"/>
    <xf numFmtId="164" fontId="9" fillId="0" borderId="1" xfId="0" applyNumberFormat="1" applyFont="1" applyBorder="1" applyAlignment="1">
      <alignment horizontal="center"/>
    </xf>
    <xf numFmtId="14" fontId="10" fillId="5" borderId="2" xfId="0" applyNumberFormat="1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/>
    </xf>
    <xf numFmtId="0" fontId="11" fillId="5" borderId="4" xfId="0" applyFont="1" applyFill="1" applyBorder="1" applyAlignment="1">
      <alignment horizontal="center"/>
    </xf>
    <xf numFmtId="2" fontId="0" fillId="6" borderId="0" xfId="0" applyNumberFormat="1" applyFill="1"/>
    <xf numFmtId="14" fontId="0" fillId="6" borderId="0" xfId="0" applyNumberFormat="1" applyFill="1" applyAlignment="1"/>
    <xf numFmtId="2" fontId="0" fillId="6" borderId="0" xfId="0" applyNumberFormat="1" applyFill="1" applyAlignment="1"/>
    <xf numFmtId="164" fontId="0" fillId="6" borderId="0" xfId="0" applyNumberFormat="1" applyFill="1" applyAlignment="1"/>
    <xf numFmtId="2" fontId="0" fillId="6" borderId="0" xfId="0" applyNumberFormat="1" applyFill="1" applyAlignment="1">
      <alignment horizontal="center"/>
    </xf>
    <xf numFmtId="49" fontId="0" fillId="6" borderId="0" xfId="0" applyNumberFormat="1" applyFill="1" applyAlignment="1"/>
    <xf numFmtId="0" fontId="0" fillId="6" borderId="0" xfId="0" applyFill="1"/>
    <xf numFmtId="0" fontId="6" fillId="6" borderId="1" xfId="0" quotePrefix="1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10" fontId="6" fillId="6" borderId="1" xfId="0" applyNumberFormat="1" applyFont="1" applyFill="1" applyBorder="1" applyAlignment="1">
      <alignment horizontal="center"/>
    </xf>
    <xf numFmtId="0" fontId="8" fillId="6" borderId="1" xfId="0" quotePrefix="1" applyFont="1" applyFill="1" applyBorder="1" applyAlignment="1">
      <alignment horizontal="center"/>
    </xf>
  </cellXfs>
  <cellStyles count="4">
    <cellStyle name="Bad" xfId="2" builtinId="27"/>
    <cellStyle name="Good" xfId="1" builtinId="26"/>
    <cellStyle name="Neutral" xfId="3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football fever Running Bank 14/10/15 - 13/11/16</a:t>
            </a:r>
          </a:p>
        </c:rich>
      </c:tx>
      <c:layout>
        <c:manualLayout>
          <c:xMode val="edge"/>
          <c:yMode val="edge"/>
          <c:x val="0.19850000000000004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Sheet1!$K$2</c:f>
              <c:strCache>
                <c:ptCount val="1"/>
                <c:pt idx="0">
                  <c:v>Running Bank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val>
            <c:numRef>
              <c:f>Sheet1!$K$3:$K$76</c:f>
              <c:numCache>
                <c:formatCode>"£"#,##0.00</c:formatCode>
                <c:ptCount val="74"/>
                <c:pt idx="0">
                  <c:v>13.700000000000001</c:v>
                </c:pt>
                <c:pt idx="1">
                  <c:v>3.7000000000000011</c:v>
                </c:pt>
                <c:pt idx="2">
                  <c:v>-2.966666666666665</c:v>
                </c:pt>
                <c:pt idx="3">
                  <c:v>6.1333333333333346</c:v>
                </c:pt>
                <c:pt idx="4">
                  <c:v>-3.8666666666666654</c:v>
                </c:pt>
                <c:pt idx="5">
                  <c:v>-13.866666666666665</c:v>
                </c:pt>
                <c:pt idx="6">
                  <c:v>-23.866666666666667</c:v>
                </c:pt>
                <c:pt idx="7">
                  <c:v>-12.866666666666667</c:v>
                </c:pt>
                <c:pt idx="8">
                  <c:v>-3.7666666666666675</c:v>
                </c:pt>
                <c:pt idx="9">
                  <c:v>5.7333333333333325</c:v>
                </c:pt>
                <c:pt idx="10">
                  <c:v>12.733333333333333</c:v>
                </c:pt>
                <c:pt idx="11">
                  <c:v>20.233333333333334</c:v>
                </c:pt>
                <c:pt idx="12">
                  <c:v>36.433333333333337</c:v>
                </c:pt>
                <c:pt idx="13">
                  <c:v>42.583333333333336</c:v>
                </c:pt>
                <c:pt idx="14">
                  <c:v>32.583333333333336</c:v>
                </c:pt>
                <c:pt idx="15">
                  <c:v>50.083333333333336</c:v>
                </c:pt>
                <c:pt idx="16">
                  <c:v>66.283333333333331</c:v>
                </c:pt>
                <c:pt idx="17">
                  <c:v>56.283333333333331</c:v>
                </c:pt>
                <c:pt idx="18">
                  <c:v>46.283333333333331</c:v>
                </c:pt>
                <c:pt idx="19">
                  <c:v>46.283333333333331</c:v>
                </c:pt>
                <c:pt idx="20">
                  <c:v>36.283333333333331</c:v>
                </c:pt>
                <c:pt idx="21">
                  <c:v>44.283333333333331</c:v>
                </c:pt>
                <c:pt idx="22">
                  <c:v>34.283333333333331</c:v>
                </c:pt>
                <c:pt idx="23">
                  <c:v>41.783333333333331</c:v>
                </c:pt>
                <c:pt idx="24">
                  <c:v>54.283333333333331</c:v>
                </c:pt>
                <c:pt idx="25">
                  <c:v>44.283333333333331</c:v>
                </c:pt>
                <c:pt idx="26">
                  <c:v>54.283333333333331</c:v>
                </c:pt>
                <c:pt idx="27">
                  <c:v>63.383333333333333</c:v>
                </c:pt>
                <c:pt idx="28">
                  <c:v>53.383333333333333</c:v>
                </c:pt>
                <c:pt idx="29">
                  <c:v>43.383333333333333</c:v>
                </c:pt>
                <c:pt idx="30">
                  <c:v>33.383333333333333</c:v>
                </c:pt>
                <c:pt idx="31">
                  <c:v>33.383333333333333</c:v>
                </c:pt>
                <c:pt idx="32">
                  <c:v>23.383333333333333</c:v>
                </c:pt>
                <c:pt idx="33">
                  <c:v>13.383333333333333</c:v>
                </c:pt>
                <c:pt idx="34">
                  <c:v>24.383333333333333</c:v>
                </c:pt>
                <c:pt idx="35">
                  <c:v>14.383333333333333</c:v>
                </c:pt>
                <c:pt idx="36">
                  <c:v>33.383333333333333</c:v>
                </c:pt>
                <c:pt idx="37">
                  <c:v>42.533333333333331</c:v>
                </c:pt>
                <c:pt idx="38">
                  <c:v>32.533333333333331</c:v>
                </c:pt>
                <c:pt idx="39">
                  <c:v>22.533333333333331</c:v>
                </c:pt>
                <c:pt idx="40">
                  <c:v>30.533333333333331</c:v>
                </c:pt>
                <c:pt idx="41">
                  <c:v>51.533333333333331</c:v>
                </c:pt>
                <c:pt idx="42">
                  <c:v>69.533333333333331</c:v>
                </c:pt>
                <c:pt idx="43">
                  <c:v>82.033333333333331</c:v>
                </c:pt>
                <c:pt idx="44">
                  <c:v>72.033333333333331</c:v>
                </c:pt>
                <c:pt idx="45">
                  <c:v>62.033333333333331</c:v>
                </c:pt>
                <c:pt idx="46">
                  <c:v>70.033333333333331</c:v>
                </c:pt>
                <c:pt idx="47">
                  <c:v>60.033333333333331</c:v>
                </c:pt>
                <c:pt idx="48">
                  <c:v>50.033333333333331</c:v>
                </c:pt>
                <c:pt idx="49">
                  <c:v>40.033333333333331</c:v>
                </c:pt>
                <c:pt idx="50">
                  <c:v>30.033333333333331</c:v>
                </c:pt>
                <c:pt idx="51">
                  <c:v>35.733333333333334</c:v>
                </c:pt>
                <c:pt idx="52">
                  <c:v>25.733333333333334</c:v>
                </c:pt>
                <c:pt idx="53">
                  <c:v>15.733333333333334</c:v>
                </c:pt>
                <c:pt idx="54">
                  <c:v>22.333333333333336</c:v>
                </c:pt>
                <c:pt idx="55">
                  <c:v>22.333333333333336</c:v>
                </c:pt>
                <c:pt idx="56">
                  <c:v>12.333333333333336</c:v>
                </c:pt>
                <c:pt idx="57">
                  <c:v>24.833333333333336</c:v>
                </c:pt>
                <c:pt idx="58">
                  <c:v>31.433333333333337</c:v>
                </c:pt>
                <c:pt idx="59">
                  <c:v>39.733333333333334</c:v>
                </c:pt>
                <c:pt idx="60">
                  <c:v>47</c:v>
                </c:pt>
                <c:pt idx="61">
                  <c:v>69.5</c:v>
                </c:pt>
                <c:pt idx="62">
                  <c:v>75.2</c:v>
                </c:pt>
                <c:pt idx="63">
                  <c:v>85.2</c:v>
                </c:pt>
                <c:pt idx="64">
                  <c:v>75.2</c:v>
                </c:pt>
                <c:pt idx="65">
                  <c:v>65.2</c:v>
                </c:pt>
                <c:pt idx="66">
                  <c:v>55.2</c:v>
                </c:pt>
                <c:pt idx="67">
                  <c:v>45.2</c:v>
                </c:pt>
                <c:pt idx="68">
                  <c:v>35.200000000000003</c:v>
                </c:pt>
                <c:pt idx="69">
                  <c:v>25.200000000000003</c:v>
                </c:pt>
                <c:pt idx="70">
                  <c:v>31.700000000000003</c:v>
                </c:pt>
                <c:pt idx="71">
                  <c:v>21.700000000000003</c:v>
                </c:pt>
                <c:pt idx="72">
                  <c:v>11.700000000000003</c:v>
                </c:pt>
                <c:pt idx="73">
                  <c:v>1.7000000000000028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646705216"/>
        <c:axId val="430985168"/>
      </c:lineChart>
      <c:catAx>
        <c:axId val="64670521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0985168"/>
        <c:crosses val="autoZero"/>
        <c:auto val="1"/>
        <c:lblAlgn val="ctr"/>
        <c:lblOffset val="100"/>
        <c:noMultiLvlLbl val="0"/>
      </c:catAx>
      <c:valAx>
        <c:axId val="430985168"/>
        <c:scaling>
          <c:orientation val="minMax"/>
        </c:scaling>
        <c:delete val="0"/>
        <c:axPos val="l"/>
        <c:numFmt formatCode="&quot;£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6705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19050</xdr:colOff>
      <xdr:row>1</xdr:row>
      <xdr:rowOff>9524</xdr:rowOff>
    </xdr:from>
    <xdr:to>
      <xdr:col>26</xdr:col>
      <xdr:colOff>476250</xdr:colOff>
      <xdr:row>24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84"/>
  <sheetViews>
    <sheetView tabSelected="1" topLeftCell="A56" zoomScaleNormal="100" workbookViewId="0">
      <selection activeCell="J59" sqref="J59"/>
    </sheetView>
  </sheetViews>
  <sheetFormatPr defaultRowHeight="15" x14ac:dyDescent="0.25"/>
  <cols>
    <col min="1" max="1" width="11.5703125" style="6" bestFit="1" customWidth="1"/>
    <col min="2" max="2" width="28.85546875" style="2" hidden="1" customWidth="1"/>
    <col min="3" max="3" width="32.42578125" style="2" bestFit="1" customWidth="1"/>
    <col min="4" max="4" width="7.140625" style="5" bestFit="1" customWidth="1"/>
    <col min="5" max="5" width="15.5703125" style="4" hidden="1" customWidth="1"/>
    <col min="6" max="6" width="24.85546875" style="2" bestFit="1" customWidth="1"/>
    <col min="7" max="7" width="5.7109375" style="2" bestFit="1" customWidth="1"/>
    <col min="8" max="8" width="6" style="3" bestFit="1" customWidth="1"/>
    <col min="9" max="9" width="7.7109375" style="2" bestFit="1" customWidth="1"/>
    <col min="10" max="10" width="10.5703125" style="5" bestFit="1" customWidth="1"/>
    <col min="11" max="11" width="13.140625" style="5" bestFit="1" customWidth="1"/>
    <col min="12" max="12" width="13.42578125" style="2" bestFit="1" customWidth="1"/>
    <col min="13" max="16384" width="9.140625" style="1"/>
  </cols>
  <sheetData>
    <row r="1" spans="1:40" ht="26.25" x14ac:dyDescent="0.4">
      <c r="A1" s="44" t="s">
        <v>221</v>
      </c>
      <c r="B1" s="45"/>
      <c r="C1" s="45"/>
      <c r="D1" s="45"/>
      <c r="E1" s="45"/>
      <c r="F1" s="45"/>
      <c r="G1" s="45"/>
      <c r="H1" s="45"/>
      <c r="I1" s="45"/>
      <c r="J1" s="45"/>
      <c r="K1" s="46"/>
      <c r="L1" s="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</row>
    <row r="2" spans="1:40" ht="15" customHeight="1" x14ac:dyDescent="0.25">
      <c r="A2" s="8" t="s">
        <v>75</v>
      </c>
      <c r="B2" s="9" t="s">
        <v>81</v>
      </c>
      <c r="C2" s="9" t="s">
        <v>80</v>
      </c>
      <c r="D2" s="10" t="s">
        <v>82</v>
      </c>
      <c r="E2" s="9" t="s">
        <v>83</v>
      </c>
      <c r="F2" s="9" t="s">
        <v>84</v>
      </c>
      <c r="G2" s="9" t="s">
        <v>76</v>
      </c>
      <c r="H2" s="11" t="s">
        <v>78</v>
      </c>
      <c r="I2" s="9" t="s">
        <v>77</v>
      </c>
      <c r="J2" s="10" t="s">
        <v>79</v>
      </c>
      <c r="K2" s="10" t="s">
        <v>210</v>
      </c>
      <c r="L2" s="9" t="s">
        <v>89</v>
      </c>
      <c r="M2" s="47"/>
      <c r="N2" s="47"/>
      <c r="O2" s="47"/>
      <c r="AA2" s="47"/>
      <c r="AB2" s="47"/>
      <c r="AC2" s="47"/>
      <c r="AD2" s="47"/>
      <c r="AE2" s="47"/>
      <c r="AF2" s="47"/>
      <c r="AG2" s="47"/>
      <c r="AH2" s="47"/>
      <c r="AI2" s="47"/>
    </row>
    <row r="3" spans="1:40" ht="15" customHeight="1" x14ac:dyDescent="0.25">
      <c r="A3" s="12">
        <v>42293</v>
      </c>
      <c r="B3" s="13" t="s">
        <v>4</v>
      </c>
      <c r="C3" s="13" t="s">
        <v>150</v>
      </c>
      <c r="D3" s="14">
        <v>10</v>
      </c>
      <c r="E3" s="15">
        <v>1</v>
      </c>
      <c r="F3" s="13" t="s">
        <v>180</v>
      </c>
      <c r="G3" s="16">
        <f>11/8+1</f>
        <v>2.375</v>
      </c>
      <c r="H3" s="15" t="s">
        <v>85</v>
      </c>
      <c r="I3" s="15" t="s">
        <v>87</v>
      </c>
      <c r="J3" s="14">
        <f t="shared" ref="J3:J22" si="0">(L3/E3)*10</f>
        <v>13.700000000000001</v>
      </c>
      <c r="K3" s="14">
        <f>J3</f>
        <v>13.700000000000001</v>
      </c>
      <c r="L3" s="13">
        <v>1.37</v>
      </c>
      <c r="M3" s="47"/>
      <c r="N3" s="47"/>
      <c r="O3" s="47"/>
      <c r="AA3" s="47"/>
      <c r="AB3" s="47"/>
      <c r="AC3" s="47"/>
      <c r="AD3" s="47"/>
      <c r="AE3" s="47"/>
      <c r="AF3" s="47"/>
      <c r="AG3" s="47"/>
      <c r="AH3" s="47"/>
      <c r="AI3" s="47"/>
    </row>
    <row r="4" spans="1:40" ht="15" customHeight="1" x14ac:dyDescent="0.25">
      <c r="A4" s="17">
        <v>42294</v>
      </c>
      <c r="B4" s="18" t="s">
        <v>33</v>
      </c>
      <c r="C4" s="18" t="s">
        <v>151</v>
      </c>
      <c r="D4" s="19">
        <v>10</v>
      </c>
      <c r="E4" s="20">
        <v>3</v>
      </c>
      <c r="F4" s="18" t="s">
        <v>125</v>
      </c>
      <c r="G4" s="21">
        <f>4/7+1</f>
        <v>1.5714285714285714</v>
      </c>
      <c r="H4" s="20" t="s">
        <v>100</v>
      </c>
      <c r="I4" s="20" t="s">
        <v>86</v>
      </c>
      <c r="J4" s="19">
        <f t="shared" si="0"/>
        <v>-10</v>
      </c>
      <c r="K4" s="19">
        <f>K3+J4</f>
        <v>3.7000000000000011</v>
      </c>
      <c r="L4" s="18">
        <v>-3</v>
      </c>
      <c r="M4" s="47"/>
      <c r="N4" s="47"/>
      <c r="O4" s="47"/>
      <c r="AA4" s="47"/>
      <c r="AB4" s="47"/>
      <c r="AC4" s="47"/>
      <c r="AD4" s="47"/>
      <c r="AE4" s="47"/>
      <c r="AF4" s="47"/>
      <c r="AG4" s="47"/>
      <c r="AH4" s="47"/>
      <c r="AI4" s="47"/>
    </row>
    <row r="5" spans="1:40" ht="15" customHeight="1" x14ac:dyDescent="0.25">
      <c r="A5" s="17">
        <v>42294</v>
      </c>
      <c r="B5" s="18" t="s">
        <v>26</v>
      </c>
      <c r="C5" s="18" t="s">
        <v>152</v>
      </c>
      <c r="D5" s="19">
        <v>10</v>
      </c>
      <c r="E5" s="20">
        <v>3</v>
      </c>
      <c r="F5" s="18" t="s">
        <v>107</v>
      </c>
      <c r="G5" s="21">
        <f>4/6+1</f>
        <v>1.6666666666666665</v>
      </c>
      <c r="H5" s="20" t="s">
        <v>85</v>
      </c>
      <c r="I5" s="20" t="s">
        <v>86</v>
      </c>
      <c r="J5" s="19">
        <f t="shared" si="0"/>
        <v>-6.6666666666666661</v>
      </c>
      <c r="K5" s="19">
        <f t="shared" ref="K5:K68" si="1">K4+J5</f>
        <v>-2.966666666666665</v>
      </c>
      <c r="L5" s="18">
        <v>-2</v>
      </c>
      <c r="M5" s="47"/>
      <c r="N5" s="47"/>
      <c r="O5" s="47"/>
      <c r="AA5" s="47"/>
      <c r="AB5" s="47"/>
      <c r="AC5" s="47"/>
      <c r="AD5" s="47"/>
      <c r="AE5" s="47"/>
      <c r="AF5" s="47"/>
      <c r="AG5" s="47"/>
      <c r="AH5" s="47"/>
      <c r="AI5" s="47"/>
    </row>
    <row r="6" spans="1:40" ht="15" customHeight="1" x14ac:dyDescent="0.25">
      <c r="A6" s="12">
        <v>42295</v>
      </c>
      <c r="B6" s="13" t="s">
        <v>41</v>
      </c>
      <c r="C6" s="13" t="s">
        <v>153</v>
      </c>
      <c r="D6" s="14">
        <v>10</v>
      </c>
      <c r="E6" s="15">
        <v>3</v>
      </c>
      <c r="F6" s="13" t="s">
        <v>108</v>
      </c>
      <c r="G6" s="16">
        <f>10/11+1</f>
        <v>1.9090909090909092</v>
      </c>
      <c r="H6" s="22" t="s">
        <v>104</v>
      </c>
      <c r="I6" s="15" t="s">
        <v>87</v>
      </c>
      <c r="J6" s="14">
        <f t="shared" si="0"/>
        <v>9.1</v>
      </c>
      <c r="K6" s="14">
        <f t="shared" si="1"/>
        <v>6.1333333333333346</v>
      </c>
      <c r="L6" s="13">
        <v>2.73</v>
      </c>
      <c r="M6" s="47"/>
      <c r="N6" s="47"/>
      <c r="O6" s="47"/>
      <c r="AA6" s="47"/>
      <c r="AB6" s="47"/>
      <c r="AC6" s="47"/>
      <c r="AD6" s="47"/>
      <c r="AE6" s="47"/>
      <c r="AF6" s="47"/>
      <c r="AG6" s="47"/>
      <c r="AH6" s="47"/>
      <c r="AI6" s="47"/>
    </row>
    <row r="7" spans="1:40" ht="15" customHeight="1" x14ac:dyDescent="0.25">
      <c r="A7" s="17">
        <v>42296</v>
      </c>
      <c r="B7" s="18" t="s">
        <v>8</v>
      </c>
      <c r="C7" s="18" t="s">
        <v>154</v>
      </c>
      <c r="D7" s="19">
        <v>10</v>
      </c>
      <c r="E7" s="20">
        <v>1</v>
      </c>
      <c r="F7" s="18" t="s">
        <v>181</v>
      </c>
      <c r="G7" s="21">
        <f>6/4+1</f>
        <v>2.5</v>
      </c>
      <c r="H7" s="20" t="s">
        <v>103</v>
      </c>
      <c r="I7" s="20" t="s">
        <v>86</v>
      </c>
      <c r="J7" s="19">
        <f t="shared" si="0"/>
        <v>-10</v>
      </c>
      <c r="K7" s="19">
        <f t="shared" si="1"/>
        <v>-3.8666666666666654</v>
      </c>
      <c r="L7" s="18">
        <v>-1</v>
      </c>
      <c r="M7" s="47"/>
      <c r="N7" s="47"/>
      <c r="O7" s="47"/>
      <c r="AA7" s="47"/>
      <c r="AB7" s="47"/>
      <c r="AC7" s="47"/>
      <c r="AD7" s="47"/>
      <c r="AE7" s="47"/>
      <c r="AF7" s="47"/>
      <c r="AG7" s="47"/>
      <c r="AH7" s="47"/>
      <c r="AI7" s="47"/>
    </row>
    <row r="8" spans="1:40" ht="15" customHeight="1" x14ac:dyDescent="0.25">
      <c r="A8" s="17">
        <v>42296</v>
      </c>
      <c r="B8" s="18" t="s">
        <v>20</v>
      </c>
      <c r="C8" s="18" t="s">
        <v>155</v>
      </c>
      <c r="D8" s="19">
        <v>10</v>
      </c>
      <c r="E8" s="20">
        <v>1</v>
      </c>
      <c r="F8" s="18" t="s">
        <v>182</v>
      </c>
      <c r="G8" s="21">
        <f>16/5</f>
        <v>3.2</v>
      </c>
      <c r="H8" s="23" t="s">
        <v>94</v>
      </c>
      <c r="I8" s="20" t="s">
        <v>86</v>
      </c>
      <c r="J8" s="19">
        <f t="shared" si="0"/>
        <v>-10</v>
      </c>
      <c r="K8" s="19">
        <f t="shared" si="1"/>
        <v>-13.866666666666665</v>
      </c>
      <c r="L8" s="18">
        <v>-1</v>
      </c>
      <c r="M8" s="47"/>
      <c r="N8" s="47"/>
      <c r="O8" s="47"/>
      <c r="AA8" s="47"/>
      <c r="AB8" s="47"/>
      <c r="AC8" s="47"/>
      <c r="AD8" s="47"/>
      <c r="AE8" s="47"/>
      <c r="AF8" s="47"/>
      <c r="AG8" s="47"/>
      <c r="AH8" s="47"/>
      <c r="AI8" s="47"/>
    </row>
    <row r="9" spans="1:40" ht="15" customHeight="1" x14ac:dyDescent="0.25">
      <c r="A9" s="17">
        <v>42297</v>
      </c>
      <c r="B9" s="18" t="s">
        <v>26</v>
      </c>
      <c r="C9" s="18" t="s">
        <v>156</v>
      </c>
      <c r="D9" s="19">
        <v>10</v>
      </c>
      <c r="E9" s="20">
        <v>2</v>
      </c>
      <c r="F9" s="18" t="s">
        <v>183</v>
      </c>
      <c r="G9" s="21">
        <f>13/8+1</f>
        <v>2.625</v>
      </c>
      <c r="H9" s="23" t="s">
        <v>106</v>
      </c>
      <c r="I9" s="20" t="s">
        <v>86</v>
      </c>
      <c r="J9" s="19">
        <f t="shared" si="0"/>
        <v>-10</v>
      </c>
      <c r="K9" s="19">
        <f t="shared" si="1"/>
        <v>-23.866666666666667</v>
      </c>
      <c r="L9" s="18">
        <v>-2</v>
      </c>
      <c r="M9" s="47"/>
      <c r="N9" s="47"/>
      <c r="O9" s="47"/>
      <c r="AA9" s="47"/>
      <c r="AB9" s="47"/>
      <c r="AC9" s="47"/>
      <c r="AD9" s="47"/>
      <c r="AE9" s="47"/>
      <c r="AF9" s="47"/>
      <c r="AG9" s="47"/>
      <c r="AH9" s="47"/>
      <c r="AI9" s="47"/>
    </row>
    <row r="10" spans="1:40" ht="15" customHeight="1" x14ac:dyDescent="0.25">
      <c r="A10" s="12">
        <v>42299</v>
      </c>
      <c r="B10" s="13" t="s">
        <v>30</v>
      </c>
      <c r="C10" s="13" t="s">
        <v>157</v>
      </c>
      <c r="D10" s="14">
        <v>10</v>
      </c>
      <c r="E10" s="15">
        <v>1</v>
      </c>
      <c r="F10" s="13" t="s">
        <v>184</v>
      </c>
      <c r="G10" s="16">
        <f>11/10+1</f>
        <v>2.1</v>
      </c>
      <c r="H10" s="22" t="s">
        <v>98</v>
      </c>
      <c r="I10" s="15" t="s">
        <v>87</v>
      </c>
      <c r="J10" s="14">
        <f t="shared" si="0"/>
        <v>11</v>
      </c>
      <c r="K10" s="14">
        <f t="shared" si="1"/>
        <v>-12.866666666666667</v>
      </c>
      <c r="L10" s="13">
        <v>1.1000000000000001</v>
      </c>
      <c r="M10" s="47"/>
      <c r="N10" s="47"/>
      <c r="O10" s="47"/>
      <c r="AA10" s="47"/>
      <c r="AB10" s="47"/>
      <c r="AC10" s="47"/>
      <c r="AD10" s="47"/>
      <c r="AE10" s="47"/>
      <c r="AF10" s="47"/>
      <c r="AG10" s="47"/>
      <c r="AH10" s="47"/>
      <c r="AI10" s="47"/>
    </row>
    <row r="11" spans="1:40" ht="15" customHeight="1" x14ac:dyDescent="0.25">
      <c r="A11" s="12">
        <v>42301</v>
      </c>
      <c r="B11" s="13" t="s">
        <v>158</v>
      </c>
      <c r="C11" s="13" t="s">
        <v>159</v>
      </c>
      <c r="D11" s="14">
        <v>10</v>
      </c>
      <c r="E11" s="15">
        <v>2</v>
      </c>
      <c r="F11" s="13" t="s">
        <v>185</v>
      </c>
      <c r="G11" s="16">
        <f>10/11+1</f>
        <v>1.9090909090909092</v>
      </c>
      <c r="H11" s="22" t="s">
        <v>103</v>
      </c>
      <c r="I11" s="15" t="s">
        <v>87</v>
      </c>
      <c r="J11" s="14">
        <f t="shared" si="0"/>
        <v>9.1</v>
      </c>
      <c r="K11" s="14">
        <f t="shared" si="1"/>
        <v>-3.7666666666666675</v>
      </c>
      <c r="L11" s="13">
        <v>1.82</v>
      </c>
      <c r="M11" s="47"/>
      <c r="N11" s="47"/>
      <c r="O11" s="47"/>
      <c r="AA11" s="47"/>
      <c r="AB11" s="47"/>
      <c r="AC11" s="47"/>
      <c r="AD11" s="47"/>
      <c r="AE11" s="47"/>
      <c r="AF11" s="47"/>
      <c r="AG11" s="47"/>
      <c r="AH11" s="47"/>
      <c r="AI11" s="47"/>
    </row>
    <row r="12" spans="1:40" ht="15" customHeight="1" x14ac:dyDescent="0.25">
      <c r="A12" s="12">
        <v>42301</v>
      </c>
      <c r="B12" s="13" t="s">
        <v>20</v>
      </c>
      <c r="C12" s="13" t="s">
        <v>160</v>
      </c>
      <c r="D12" s="14">
        <v>10</v>
      </c>
      <c r="E12" s="15">
        <v>2</v>
      </c>
      <c r="F12" s="13" t="s">
        <v>186</v>
      </c>
      <c r="G12" s="16">
        <f>19/20+1</f>
        <v>1.95</v>
      </c>
      <c r="H12" s="22" t="s">
        <v>175</v>
      </c>
      <c r="I12" s="15" t="s">
        <v>87</v>
      </c>
      <c r="J12" s="14">
        <f t="shared" si="0"/>
        <v>9.5</v>
      </c>
      <c r="K12" s="14">
        <f t="shared" si="1"/>
        <v>5.7333333333333325</v>
      </c>
      <c r="L12" s="13">
        <v>1.9</v>
      </c>
      <c r="M12" s="47"/>
      <c r="N12" s="47"/>
      <c r="O12" s="47"/>
      <c r="AA12" s="47"/>
      <c r="AB12" s="47"/>
      <c r="AC12" s="47"/>
      <c r="AD12" s="47"/>
      <c r="AE12" s="47"/>
      <c r="AF12" s="47"/>
      <c r="AG12" s="47"/>
      <c r="AH12" s="47"/>
      <c r="AI12" s="47"/>
    </row>
    <row r="13" spans="1:40" ht="15" customHeight="1" x14ac:dyDescent="0.25">
      <c r="A13" s="12">
        <v>42304</v>
      </c>
      <c r="B13" s="13" t="s">
        <v>161</v>
      </c>
      <c r="C13" s="13" t="s">
        <v>162</v>
      </c>
      <c r="D13" s="14">
        <v>10</v>
      </c>
      <c r="E13" s="15">
        <v>1</v>
      </c>
      <c r="F13" s="13" t="s">
        <v>187</v>
      </c>
      <c r="G13" s="16">
        <f>7/10+1</f>
        <v>1.7</v>
      </c>
      <c r="H13" s="22" t="s">
        <v>176</v>
      </c>
      <c r="I13" s="15" t="s">
        <v>87</v>
      </c>
      <c r="J13" s="14">
        <f t="shared" si="0"/>
        <v>7</v>
      </c>
      <c r="K13" s="14">
        <f t="shared" si="1"/>
        <v>12.733333333333333</v>
      </c>
      <c r="L13" s="13">
        <v>0.7</v>
      </c>
      <c r="M13" s="47"/>
      <c r="N13" s="47"/>
      <c r="O13" s="47"/>
      <c r="AA13" s="47"/>
      <c r="AB13" s="47"/>
      <c r="AC13" s="47"/>
      <c r="AD13" s="47"/>
      <c r="AE13" s="47"/>
      <c r="AF13" s="47"/>
      <c r="AG13" s="47"/>
      <c r="AH13" s="47"/>
      <c r="AI13" s="47"/>
    </row>
    <row r="14" spans="1:40" ht="15" customHeight="1" x14ac:dyDescent="0.25">
      <c r="A14" s="12">
        <v>42304</v>
      </c>
      <c r="B14" s="13" t="s">
        <v>41</v>
      </c>
      <c r="C14" s="13" t="s">
        <v>163</v>
      </c>
      <c r="D14" s="14">
        <v>10</v>
      </c>
      <c r="E14" s="15">
        <v>1</v>
      </c>
      <c r="F14" s="13" t="s">
        <v>188</v>
      </c>
      <c r="G14" s="16">
        <f>3/4+1</f>
        <v>1.75</v>
      </c>
      <c r="H14" s="22" t="s">
        <v>103</v>
      </c>
      <c r="I14" s="15" t="s">
        <v>87</v>
      </c>
      <c r="J14" s="14">
        <f t="shared" si="0"/>
        <v>7.5</v>
      </c>
      <c r="K14" s="14">
        <f t="shared" si="1"/>
        <v>20.233333333333334</v>
      </c>
      <c r="L14" s="13">
        <v>0.75</v>
      </c>
      <c r="M14" s="47"/>
      <c r="N14" s="47"/>
      <c r="O14" s="47"/>
      <c r="AA14" s="47"/>
      <c r="AB14" s="47"/>
      <c r="AC14" s="47"/>
      <c r="AD14" s="47"/>
      <c r="AE14" s="47"/>
      <c r="AF14" s="47"/>
      <c r="AG14" s="47"/>
      <c r="AH14" s="47"/>
      <c r="AI14" s="47"/>
    </row>
    <row r="15" spans="1:40" ht="15" customHeight="1" x14ac:dyDescent="0.25">
      <c r="A15" s="12">
        <v>42305</v>
      </c>
      <c r="B15" s="13" t="s">
        <v>164</v>
      </c>
      <c r="C15" s="13" t="s">
        <v>165</v>
      </c>
      <c r="D15" s="14">
        <v>10</v>
      </c>
      <c r="E15" s="15">
        <v>1</v>
      </c>
      <c r="F15" s="13" t="s">
        <v>189</v>
      </c>
      <c r="G15" s="16">
        <f>13/8+1</f>
        <v>2.625</v>
      </c>
      <c r="H15" s="22" t="s">
        <v>104</v>
      </c>
      <c r="I15" s="15" t="s">
        <v>87</v>
      </c>
      <c r="J15" s="14">
        <f t="shared" si="0"/>
        <v>16.200000000000003</v>
      </c>
      <c r="K15" s="14">
        <f t="shared" si="1"/>
        <v>36.433333333333337</v>
      </c>
      <c r="L15" s="13">
        <v>1.62</v>
      </c>
      <c r="M15" s="47"/>
      <c r="N15" s="47"/>
      <c r="O15" s="47"/>
      <c r="AA15" s="47"/>
      <c r="AB15" s="47"/>
      <c r="AC15" s="47"/>
      <c r="AD15" s="47"/>
      <c r="AE15" s="47"/>
      <c r="AF15" s="47"/>
      <c r="AG15" s="47"/>
      <c r="AH15" s="47"/>
      <c r="AI15" s="47"/>
    </row>
    <row r="16" spans="1:40" ht="15" customHeight="1" x14ac:dyDescent="0.25">
      <c r="A16" s="12">
        <v>42307</v>
      </c>
      <c r="B16" s="13" t="s">
        <v>166</v>
      </c>
      <c r="C16" s="13" t="s">
        <v>167</v>
      </c>
      <c r="D16" s="14">
        <v>10</v>
      </c>
      <c r="E16" s="15">
        <v>2</v>
      </c>
      <c r="F16" s="13" t="s">
        <v>108</v>
      </c>
      <c r="G16" s="16">
        <f>8/13+1</f>
        <v>1.6153846153846154</v>
      </c>
      <c r="H16" s="22" t="s">
        <v>105</v>
      </c>
      <c r="I16" s="15" t="s">
        <v>87</v>
      </c>
      <c r="J16" s="14">
        <f t="shared" si="0"/>
        <v>6.15</v>
      </c>
      <c r="K16" s="14">
        <f t="shared" si="1"/>
        <v>42.583333333333336</v>
      </c>
      <c r="L16" s="13">
        <v>1.23</v>
      </c>
      <c r="M16" s="47"/>
      <c r="N16" s="47"/>
      <c r="O16" s="47"/>
      <c r="AA16" s="47"/>
      <c r="AB16" s="47"/>
      <c r="AC16" s="47"/>
      <c r="AD16" s="47"/>
      <c r="AE16" s="47"/>
      <c r="AF16" s="47"/>
      <c r="AG16" s="47"/>
      <c r="AH16" s="47"/>
      <c r="AI16" s="47"/>
    </row>
    <row r="17" spans="1:38" ht="15" customHeight="1" x14ac:dyDescent="0.25">
      <c r="A17" s="17">
        <v>42307</v>
      </c>
      <c r="B17" s="18" t="s">
        <v>20</v>
      </c>
      <c r="C17" s="18" t="s">
        <v>168</v>
      </c>
      <c r="D17" s="19">
        <v>10</v>
      </c>
      <c r="E17" s="20">
        <v>2</v>
      </c>
      <c r="F17" s="18" t="s">
        <v>140</v>
      </c>
      <c r="G17" s="21">
        <f>7/10+1</f>
        <v>1.7</v>
      </c>
      <c r="H17" s="23" t="s">
        <v>177</v>
      </c>
      <c r="I17" s="20" t="s">
        <v>86</v>
      </c>
      <c r="J17" s="19">
        <f t="shared" si="0"/>
        <v>-10</v>
      </c>
      <c r="K17" s="19">
        <f t="shared" si="1"/>
        <v>32.583333333333336</v>
      </c>
      <c r="L17" s="18">
        <v>-2</v>
      </c>
      <c r="M17" s="47"/>
      <c r="N17" s="47"/>
      <c r="O17" s="47"/>
      <c r="AA17" s="47"/>
      <c r="AB17" s="47"/>
      <c r="AC17" s="47"/>
      <c r="AD17" s="47"/>
      <c r="AE17" s="47"/>
      <c r="AF17" s="47"/>
      <c r="AG17" s="47"/>
      <c r="AH17" s="47"/>
      <c r="AI17" s="47"/>
    </row>
    <row r="18" spans="1:38" ht="15" customHeight="1" x14ac:dyDescent="0.25">
      <c r="A18" s="12">
        <v>42308</v>
      </c>
      <c r="B18" s="13" t="s">
        <v>24</v>
      </c>
      <c r="C18" s="13" t="s">
        <v>169</v>
      </c>
      <c r="D18" s="14">
        <v>10</v>
      </c>
      <c r="E18" s="15">
        <v>2</v>
      </c>
      <c r="F18" s="13" t="s">
        <v>190</v>
      </c>
      <c r="G18" s="16">
        <f>7/4+1</f>
        <v>2.75</v>
      </c>
      <c r="H18" s="22" t="s">
        <v>178</v>
      </c>
      <c r="I18" s="15" t="s">
        <v>87</v>
      </c>
      <c r="J18" s="14">
        <f t="shared" si="0"/>
        <v>17.5</v>
      </c>
      <c r="K18" s="14">
        <f t="shared" si="1"/>
        <v>50.083333333333336</v>
      </c>
      <c r="L18" s="13">
        <v>3.5</v>
      </c>
      <c r="M18" s="47"/>
      <c r="N18" s="47"/>
      <c r="O18" s="47"/>
      <c r="AA18" s="47"/>
      <c r="AB18" s="47"/>
      <c r="AC18" s="47"/>
      <c r="AD18" s="47"/>
      <c r="AE18" s="47"/>
      <c r="AF18" s="47"/>
      <c r="AG18" s="47"/>
      <c r="AH18" s="47"/>
      <c r="AI18" s="47"/>
    </row>
    <row r="19" spans="1:38" ht="15" customHeight="1" x14ac:dyDescent="0.25">
      <c r="A19" s="12">
        <v>42309</v>
      </c>
      <c r="B19" s="13" t="s">
        <v>56</v>
      </c>
      <c r="C19" s="13" t="s">
        <v>170</v>
      </c>
      <c r="D19" s="14">
        <v>10</v>
      </c>
      <c r="E19" s="15">
        <v>1</v>
      </c>
      <c r="F19" s="13" t="s">
        <v>191</v>
      </c>
      <c r="G19" s="16">
        <f>13/8+1</f>
        <v>2.625</v>
      </c>
      <c r="H19" s="22" t="s">
        <v>179</v>
      </c>
      <c r="I19" s="15" t="s">
        <v>87</v>
      </c>
      <c r="J19" s="14">
        <f t="shared" si="0"/>
        <v>16.200000000000003</v>
      </c>
      <c r="K19" s="14">
        <f t="shared" si="1"/>
        <v>66.283333333333331</v>
      </c>
      <c r="L19" s="13">
        <v>1.62</v>
      </c>
      <c r="M19" s="47"/>
      <c r="N19" s="47"/>
      <c r="O19" s="47"/>
      <c r="AA19" s="47"/>
      <c r="AB19" s="47"/>
      <c r="AC19" s="47"/>
      <c r="AD19" s="47"/>
      <c r="AE19" s="47"/>
      <c r="AF19" s="47"/>
      <c r="AG19" s="47"/>
      <c r="AH19" s="47"/>
      <c r="AI19" s="47"/>
    </row>
    <row r="20" spans="1:38" ht="15" customHeight="1" x14ac:dyDescent="0.25">
      <c r="A20" s="17">
        <v>42310</v>
      </c>
      <c r="B20" s="18" t="s">
        <v>171</v>
      </c>
      <c r="C20" s="18" t="s">
        <v>172</v>
      </c>
      <c r="D20" s="19">
        <v>10</v>
      </c>
      <c r="E20" s="20">
        <v>1</v>
      </c>
      <c r="F20" s="18" t="s">
        <v>192</v>
      </c>
      <c r="G20" s="21">
        <f>11/10+1</f>
        <v>2.1</v>
      </c>
      <c r="H20" s="23" t="s">
        <v>103</v>
      </c>
      <c r="I20" s="20" t="s">
        <v>86</v>
      </c>
      <c r="J20" s="19">
        <f t="shared" si="0"/>
        <v>-10</v>
      </c>
      <c r="K20" s="19">
        <f t="shared" si="1"/>
        <v>56.283333333333331</v>
      </c>
      <c r="L20" s="18">
        <v>-1</v>
      </c>
      <c r="M20" s="47"/>
      <c r="N20" s="47"/>
      <c r="O20" s="47"/>
      <c r="AA20" s="47"/>
      <c r="AB20" s="47"/>
      <c r="AC20" s="47"/>
      <c r="AD20" s="47"/>
      <c r="AE20" s="47"/>
      <c r="AF20" s="47"/>
      <c r="AG20" s="47"/>
      <c r="AH20" s="47"/>
      <c r="AI20" s="47"/>
    </row>
    <row r="21" spans="1:38" ht="15" customHeight="1" x14ac:dyDescent="0.25">
      <c r="A21" s="17">
        <v>42311</v>
      </c>
      <c r="B21" s="18" t="s">
        <v>4</v>
      </c>
      <c r="C21" s="18" t="s">
        <v>173</v>
      </c>
      <c r="D21" s="19">
        <v>10</v>
      </c>
      <c r="E21" s="20">
        <v>1</v>
      </c>
      <c r="F21" s="18" t="s">
        <v>193</v>
      </c>
      <c r="G21" s="21">
        <f>2/1+1</f>
        <v>3</v>
      </c>
      <c r="H21" s="23" t="s">
        <v>102</v>
      </c>
      <c r="I21" s="20" t="s">
        <v>86</v>
      </c>
      <c r="J21" s="19">
        <f t="shared" si="0"/>
        <v>-10</v>
      </c>
      <c r="K21" s="19">
        <f t="shared" si="1"/>
        <v>46.283333333333331</v>
      </c>
      <c r="L21" s="18">
        <v>-1</v>
      </c>
      <c r="M21" s="47"/>
      <c r="N21" s="47"/>
      <c r="O21" s="47"/>
      <c r="AA21" s="47"/>
      <c r="AB21" s="47"/>
      <c r="AC21" s="47"/>
      <c r="AD21" s="47"/>
      <c r="AE21" s="47"/>
      <c r="AF21" s="47"/>
      <c r="AG21" s="47"/>
      <c r="AH21" s="47"/>
      <c r="AI21" s="47"/>
    </row>
    <row r="22" spans="1:38" ht="15" customHeight="1" x14ac:dyDescent="0.25">
      <c r="A22" s="24">
        <v>42311</v>
      </c>
      <c r="B22" s="25" t="s">
        <v>4</v>
      </c>
      <c r="C22" s="25" t="s">
        <v>174</v>
      </c>
      <c r="D22" s="26">
        <v>10</v>
      </c>
      <c r="E22" s="27">
        <v>1</v>
      </c>
      <c r="F22" s="25" t="s">
        <v>194</v>
      </c>
      <c r="G22" s="28">
        <f>4/5+1</f>
        <v>1.8</v>
      </c>
      <c r="H22" s="29" t="s">
        <v>100</v>
      </c>
      <c r="I22" s="27" t="s">
        <v>97</v>
      </c>
      <c r="J22" s="26">
        <f t="shared" si="0"/>
        <v>0</v>
      </c>
      <c r="K22" s="26">
        <f t="shared" si="1"/>
        <v>46.283333333333331</v>
      </c>
      <c r="L22" s="25">
        <v>0</v>
      </c>
      <c r="M22" s="47"/>
      <c r="N22" s="47"/>
      <c r="O22" s="47"/>
      <c r="AA22" s="47"/>
      <c r="AB22" s="47"/>
      <c r="AC22" s="47"/>
      <c r="AD22" s="47"/>
      <c r="AE22" s="47"/>
      <c r="AF22" s="47"/>
      <c r="AG22" s="47"/>
      <c r="AH22" s="47"/>
      <c r="AI22" s="47"/>
    </row>
    <row r="23" spans="1:38" ht="15" customHeight="1" x14ac:dyDescent="0.25">
      <c r="A23" s="30">
        <v>42314</v>
      </c>
      <c r="B23" s="31" t="s">
        <v>0</v>
      </c>
      <c r="C23" s="31" t="s">
        <v>1</v>
      </c>
      <c r="D23" s="19">
        <v>10</v>
      </c>
      <c r="E23" s="20">
        <v>1</v>
      </c>
      <c r="F23" s="31" t="s">
        <v>107</v>
      </c>
      <c r="G23" s="20">
        <f>8/11+1</f>
        <v>1.7272727272727273</v>
      </c>
      <c r="H23" s="23" t="s">
        <v>85</v>
      </c>
      <c r="I23" s="31" t="s">
        <v>86</v>
      </c>
      <c r="J23" s="19">
        <f>(L23/E23)*10</f>
        <v>-10</v>
      </c>
      <c r="K23" s="19">
        <f t="shared" si="1"/>
        <v>36.283333333333331</v>
      </c>
      <c r="L23" s="20">
        <v>-1</v>
      </c>
      <c r="M23" s="47"/>
      <c r="N23" s="47"/>
      <c r="O23" s="47"/>
      <c r="AA23" s="47"/>
      <c r="AB23" s="47"/>
      <c r="AC23" s="47"/>
      <c r="AD23" s="47"/>
      <c r="AE23" s="47"/>
      <c r="AF23" s="47"/>
      <c r="AG23" s="47"/>
      <c r="AH23" s="47"/>
      <c r="AI23" s="47"/>
    </row>
    <row r="24" spans="1:38" ht="15" customHeight="1" x14ac:dyDescent="0.25">
      <c r="A24" s="32">
        <v>42314</v>
      </c>
      <c r="B24" s="33" t="s">
        <v>2</v>
      </c>
      <c r="C24" s="33" t="s">
        <v>3</v>
      </c>
      <c r="D24" s="14">
        <v>10</v>
      </c>
      <c r="E24" s="15">
        <v>1</v>
      </c>
      <c r="F24" s="33" t="s">
        <v>108</v>
      </c>
      <c r="G24" s="15">
        <f>4/5+1</f>
        <v>1.8</v>
      </c>
      <c r="H24" s="22" t="s">
        <v>88</v>
      </c>
      <c r="I24" s="34" t="s">
        <v>87</v>
      </c>
      <c r="J24" s="14">
        <f t="shared" ref="J24:J72" si="2">(L24/E24)*10</f>
        <v>8</v>
      </c>
      <c r="K24" s="14">
        <f t="shared" si="1"/>
        <v>44.283333333333331</v>
      </c>
      <c r="L24" s="15">
        <v>0.8</v>
      </c>
      <c r="M24" s="47"/>
      <c r="N24" s="47"/>
      <c r="O24" s="47"/>
      <c r="AA24" s="47"/>
      <c r="AB24" s="47"/>
      <c r="AC24" s="47"/>
      <c r="AD24" s="47"/>
      <c r="AE24" s="47"/>
      <c r="AF24" s="47"/>
      <c r="AG24" s="47"/>
      <c r="AH24" s="47"/>
      <c r="AI24" s="47"/>
    </row>
    <row r="25" spans="1:38" ht="15" customHeight="1" x14ac:dyDescent="0.25">
      <c r="A25" s="30">
        <v>42315</v>
      </c>
      <c r="B25" s="31" t="s">
        <v>4</v>
      </c>
      <c r="C25" s="31" t="s">
        <v>5</v>
      </c>
      <c r="D25" s="19">
        <v>10</v>
      </c>
      <c r="E25" s="20">
        <v>2</v>
      </c>
      <c r="F25" s="31" t="s">
        <v>109</v>
      </c>
      <c r="G25" s="20">
        <f>11/10+1</f>
        <v>2.1</v>
      </c>
      <c r="H25" s="23" t="s">
        <v>90</v>
      </c>
      <c r="I25" s="35" t="s">
        <v>86</v>
      </c>
      <c r="J25" s="19">
        <f t="shared" si="2"/>
        <v>-10</v>
      </c>
      <c r="K25" s="19">
        <f t="shared" si="1"/>
        <v>34.283333333333331</v>
      </c>
      <c r="L25" s="20">
        <v>-2</v>
      </c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</row>
    <row r="26" spans="1:38" ht="15" customHeight="1" x14ac:dyDescent="0.25">
      <c r="A26" s="32">
        <v>42315</v>
      </c>
      <c r="B26" s="33" t="s">
        <v>6</v>
      </c>
      <c r="C26" s="33" t="s">
        <v>7</v>
      </c>
      <c r="D26" s="14">
        <v>10</v>
      </c>
      <c r="E26" s="15">
        <v>2</v>
      </c>
      <c r="F26" s="33" t="s">
        <v>110</v>
      </c>
      <c r="G26" s="15">
        <f>3/4+1</f>
        <v>1.75</v>
      </c>
      <c r="H26" s="22" t="s">
        <v>90</v>
      </c>
      <c r="I26" s="34" t="s">
        <v>87</v>
      </c>
      <c r="J26" s="14">
        <f t="shared" si="2"/>
        <v>7.5</v>
      </c>
      <c r="K26" s="14">
        <f t="shared" si="1"/>
        <v>41.783333333333331</v>
      </c>
      <c r="L26" s="15">
        <v>1.5</v>
      </c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</row>
    <row r="27" spans="1:38" ht="15" customHeight="1" x14ac:dyDescent="0.25">
      <c r="A27" s="32">
        <v>42317</v>
      </c>
      <c r="B27" s="33" t="s">
        <v>8</v>
      </c>
      <c r="C27" s="33" t="s">
        <v>9</v>
      </c>
      <c r="D27" s="14">
        <v>10</v>
      </c>
      <c r="E27" s="15">
        <v>1</v>
      </c>
      <c r="F27" s="33" t="s">
        <v>111</v>
      </c>
      <c r="G27" s="15">
        <f>5/4+1</f>
        <v>2.25</v>
      </c>
      <c r="H27" s="22" t="s">
        <v>91</v>
      </c>
      <c r="I27" s="33" t="s">
        <v>87</v>
      </c>
      <c r="J27" s="14">
        <f t="shared" si="2"/>
        <v>12.5</v>
      </c>
      <c r="K27" s="14">
        <f t="shared" si="1"/>
        <v>54.283333333333331</v>
      </c>
      <c r="L27" s="15">
        <v>1.25</v>
      </c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</row>
    <row r="28" spans="1:38" ht="15" customHeight="1" x14ac:dyDescent="0.25">
      <c r="A28" s="30">
        <v>42318</v>
      </c>
      <c r="B28" s="31" t="s">
        <v>10</v>
      </c>
      <c r="C28" s="31" t="s">
        <v>11</v>
      </c>
      <c r="D28" s="19">
        <v>10</v>
      </c>
      <c r="E28" s="20">
        <v>1</v>
      </c>
      <c r="F28" s="31" t="s">
        <v>112</v>
      </c>
      <c r="G28" s="20">
        <v>2.1</v>
      </c>
      <c r="H28" s="23" t="s">
        <v>92</v>
      </c>
      <c r="I28" s="35" t="s">
        <v>86</v>
      </c>
      <c r="J28" s="19">
        <f t="shared" si="2"/>
        <v>-10</v>
      </c>
      <c r="K28" s="19">
        <f t="shared" si="1"/>
        <v>44.283333333333331</v>
      </c>
      <c r="L28" s="20">
        <v>-1</v>
      </c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</row>
    <row r="29" spans="1:38" ht="15" customHeight="1" x14ac:dyDescent="0.25">
      <c r="A29" s="32">
        <v>42321</v>
      </c>
      <c r="B29" s="33" t="s">
        <v>12</v>
      </c>
      <c r="C29" s="33" t="s">
        <v>13</v>
      </c>
      <c r="D29" s="14">
        <v>10</v>
      </c>
      <c r="E29" s="15">
        <v>2</v>
      </c>
      <c r="F29" s="33" t="s">
        <v>113</v>
      </c>
      <c r="G29" s="15">
        <f>1/1+1</f>
        <v>2</v>
      </c>
      <c r="H29" s="22" t="s">
        <v>93</v>
      </c>
      <c r="I29" s="34" t="s">
        <v>87</v>
      </c>
      <c r="J29" s="14">
        <f t="shared" si="2"/>
        <v>10</v>
      </c>
      <c r="K29" s="14">
        <f t="shared" si="1"/>
        <v>54.283333333333331</v>
      </c>
      <c r="L29" s="15">
        <v>2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</row>
    <row r="30" spans="1:38" ht="15" customHeight="1" x14ac:dyDescent="0.25">
      <c r="A30" s="32">
        <v>42322</v>
      </c>
      <c r="B30" s="33" t="s">
        <v>14</v>
      </c>
      <c r="C30" s="33" t="s">
        <v>15</v>
      </c>
      <c r="D30" s="14">
        <v>10</v>
      </c>
      <c r="E30" s="15">
        <v>2</v>
      </c>
      <c r="F30" s="33" t="s">
        <v>114</v>
      </c>
      <c r="G30" s="15">
        <f>10/11+1</f>
        <v>1.9090909090909092</v>
      </c>
      <c r="H30" s="22" t="s">
        <v>92</v>
      </c>
      <c r="I30" s="34" t="s">
        <v>87</v>
      </c>
      <c r="J30" s="14">
        <f t="shared" si="2"/>
        <v>9.1</v>
      </c>
      <c r="K30" s="14">
        <f t="shared" si="1"/>
        <v>63.383333333333333</v>
      </c>
      <c r="L30" s="15">
        <v>1.82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</row>
    <row r="31" spans="1:38" ht="15" customHeight="1" x14ac:dyDescent="0.25">
      <c r="A31" s="30">
        <v>42326</v>
      </c>
      <c r="B31" s="31" t="s">
        <v>16</v>
      </c>
      <c r="C31" s="31" t="s">
        <v>17</v>
      </c>
      <c r="D31" s="19">
        <v>10</v>
      </c>
      <c r="E31" s="20">
        <v>1</v>
      </c>
      <c r="F31" s="31" t="s">
        <v>115</v>
      </c>
      <c r="G31" s="20">
        <f>7/5+1</f>
        <v>2.4</v>
      </c>
      <c r="H31" s="23" t="s">
        <v>94</v>
      </c>
      <c r="I31" s="35" t="s">
        <v>86</v>
      </c>
      <c r="J31" s="19">
        <f t="shared" si="2"/>
        <v>-10</v>
      </c>
      <c r="K31" s="19">
        <f t="shared" si="1"/>
        <v>53.383333333333333</v>
      </c>
      <c r="L31" s="20">
        <v>-1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</row>
    <row r="32" spans="1:38" ht="15" customHeight="1" x14ac:dyDescent="0.25">
      <c r="A32" s="30">
        <v>42328</v>
      </c>
      <c r="B32" s="31" t="s">
        <v>18</v>
      </c>
      <c r="C32" s="31" t="s">
        <v>19</v>
      </c>
      <c r="D32" s="19">
        <v>10</v>
      </c>
      <c r="E32" s="20">
        <v>1</v>
      </c>
      <c r="F32" s="31" t="s">
        <v>116</v>
      </c>
      <c r="G32" s="20">
        <v>2.25</v>
      </c>
      <c r="H32" s="23" t="s">
        <v>95</v>
      </c>
      <c r="I32" s="31" t="s">
        <v>86</v>
      </c>
      <c r="J32" s="19">
        <f t="shared" si="2"/>
        <v>-10</v>
      </c>
      <c r="K32" s="19">
        <f t="shared" si="1"/>
        <v>43.383333333333333</v>
      </c>
      <c r="L32" s="20">
        <v>-1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</row>
    <row r="33" spans="1:15" ht="15" customHeight="1" x14ac:dyDescent="0.25">
      <c r="A33" s="30">
        <v>42329</v>
      </c>
      <c r="B33" s="31" t="s">
        <v>20</v>
      </c>
      <c r="C33" s="31" t="s">
        <v>21</v>
      </c>
      <c r="D33" s="19">
        <v>10</v>
      </c>
      <c r="E33" s="20">
        <v>2</v>
      </c>
      <c r="F33" s="31" t="s">
        <v>117</v>
      </c>
      <c r="G33" s="20">
        <f>8/15+1</f>
        <v>1.5333333333333332</v>
      </c>
      <c r="H33" s="23" t="s">
        <v>96</v>
      </c>
      <c r="I33" s="35" t="s">
        <v>86</v>
      </c>
      <c r="J33" s="19">
        <f t="shared" si="2"/>
        <v>-10</v>
      </c>
      <c r="K33" s="19">
        <f t="shared" si="1"/>
        <v>33.383333333333333</v>
      </c>
      <c r="L33" s="20">
        <v>-2</v>
      </c>
      <c r="M33" s="47"/>
      <c r="N33" s="47"/>
      <c r="O33" s="47"/>
    </row>
    <row r="34" spans="1:15" ht="15" customHeight="1" x14ac:dyDescent="0.25">
      <c r="A34" s="36">
        <v>42329</v>
      </c>
      <c r="B34" s="37" t="s">
        <v>4</v>
      </c>
      <c r="C34" s="37" t="s">
        <v>22</v>
      </c>
      <c r="D34" s="26">
        <v>10</v>
      </c>
      <c r="E34" s="27">
        <v>2</v>
      </c>
      <c r="F34" s="37" t="s">
        <v>118</v>
      </c>
      <c r="G34" s="27">
        <v>2</v>
      </c>
      <c r="H34" s="29" t="s">
        <v>96</v>
      </c>
      <c r="I34" s="38" t="s">
        <v>97</v>
      </c>
      <c r="J34" s="26">
        <f t="shared" si="2"/>
        <v>0</v>
      </c>
      <c r="K34" s="26">
        <f t="shared" si="1"/>
        <v>33.383333333333333</v>
      </c>
      <c r="L34" s="27">
        <v>0</v>
      </c>
      <c r="M34" s="47"/>
      <c r="N34" s="47"/>
      <c r="O34" s="47"/>
    </row>
    <row r="35" spans="1:15" ht="15" customHeight="1" x14ac:dyDescent="0.25">
      <c r="A35" s="30">
        <v>42330</v>
      </c>
      <c r="B35" s="31" t="s">
        <v>18</v>
      </c>
      <c r="C35" s="31" t="s">
        <v>23</v>
      </c>
      <c r="D35" s="19">
        <v>10</v>
      </c>
      <c r="E35" s="20">
        <v>1</v>
      </c>
      <c r="F35" s="31" t="s">
        <v>119</v>
      </c>
      <c r="G35" s="20">
        <f>6/4+1</f>
        <v>2.5</v>
      </c>
      <c r="H35" s="23" t="s">
        <v>98</v>
      </c>
      <c r="I35" s="31" t="s">
        <v>86</v>
      </c>
      <c r="J35" s="19">
        <f t="shared" si="2"/>
        <v>-10</v>
      </c>
      <c r="K35" s="19">
        <f t="shared" si="1"/>
        <v>23.383333333333333</v>
      </c>
      <c r="L35" s="20">
        <v>-1</v>
      </c>
      <c r="M35" s="47"/>
      <c r="N35" s="47"/>
      <c r="O35" s="47"/>
    </row>
    <row r="36" spans="1:15" ht="15" customHeight="1" x14ac:dyDescent="0.25">
      <c r="A36" s="30">
        <v>42330</v>
      </c>
      <c r="B36" s="31" t="s">
        <v>24</v>
      </c>
      <c r="C36" s="31" t="s">
        <v>25</v>
      </c>
      <c r="D36" s="19">
        <v>10</v>
      </c>
      <c r="E36" s="20">
        <v>1</v>
      </c>
      <c r="F36" s="31" t="s">
        <v>120</v>
      </c>
      <c r="G36" s="20">
        <f>11/10+1</f>
        <v>2.1</v>
      </c>
      <c r="H36" s="23" t="s">
        <v>96</v>
      </c>
      <c r="I36" s="35" t="s">
        <v>86</v>
      </c>
      <c r="J36" s="19">
        <f t="shared" si="2"/>
        <v>-10</v>
      </c>
      <c r="K36" s="19">
        <f t="shared" si="1"/>
        <v>13.383333333333333</v>
      </c>
      <c r="L36" s="20">
        <v>-1</v>
      </c>
      <c r="M36" s="47"/>
      <c r="N36" s="47"/>
      <c r="O36" s="47"/>
    </row>
    <row r="37" spans="1:15" ht="15" customHeight="1" x14ac:dyDescent="0.25">
      <c r="A37" s="32">
        <v>42332</v>
      </c>
      <c r="B37" s="33" t="s">
        <v>27</v>
      </c>
      <c r="C37" s="33" t="s">
        <v>28</v>
      </c>
      <c r="D37" s="14">
        <v>10</v>
      </c>
      <c r="E37" s="15">
        <v>1</v>
      </c>
      <c r="F37" s="33" t="s">
        <v>121</v>
      </c>
      <c r="G37" s="15">
        <f>11/10+1</f>
        <v>2.1</v>
      </c>
      <c r="H37" s="22" t="s">
        <v>99</v>
      </c>
      <c r="I37" s="33" t="s">
        <v>87</v>
      </c>
      <c r="J37" s="14">
        <f t="shared" si="2"/>
        <v>11</v>
      </c>
      <c r="K37" s="14">
        <f t="shared" si="1"/>
        <v>24.383333333333333</v>
      </c>
      <c r="L37" s="15">
        <v>1.1000000000000001</v>
      </c>
      <c r="M37" s="47"/>
      <c r="N37" s="47"/>
      <c r="O37" s="47"/>
    </row>
    <row r="38" spans="1:15" ht="15" customHeight="1" x14ac:dyDescent="0.25">
      <c r="A38" s="30">
        <v>42333</v>
      </c>
      <c r="B38" s="31" t="s">
        <v>27</v>
      </c>
      <c r="C38" s="31" t="s">
        <v>29</v>
      </c>
      <c r="D38" s="19">
        <v>10</v>
      </c>
      <c r="E38" s="20">
        <v>2</v>
      </c>
      <c r="F38" s="31" t="s">
        <v>122</v>
      </c>
      <c r="G38" s="20">
        <f>4/6+1</f>
        <v>1.6666666666666665</v>
      </c>
      <c r="H38" s="23" t="s">
        <v>100</v>
      </c>
      <c r="I38" s="31" t="s">
        <v>86</v>
      </c>
      <c r="J38" s="19">
        <f t="shared" si="2"/>
        <v>-10</v>
      </c>
      <c r="K38" s="19">
        <f t="shared" si="1"/>
        <v>14.383333333333333</v>
      </c>
      <c r="L38" s="20">
        <v>-2</v>
      </c>
      <c r="M38" s="47"/>
      <c r="N38" s="47"/>
      <c r="O38" s="47"/>
    </row>
    <row r="39" spans="1:15" ht="15" customHeight="1" x14ac:dyDescent="0.25">
      <c r="A39" s="32">
        <v>42334</v>
      </c>
      <c r="B39" s="33" t="s">
        <v>30</v>
      </c>
      <c r="C39" s="33" t="s">
        <v>31</v>
      </c>
      <c r="D39" s="14">
        <v>10</v>
      </c>
      <c r="E39" s="15">
        <v>1</v>
      </c>
      <c r="F39" s="33" t="s">
        <v>123</v>
      </c>
      <c r="G39" s="15">
        <f>19/10+1</f>
        <v>2.9</v>
      </c>
      <c r="H39" s="22" t="s">
        <v>101</v>
      </c>
      <c r="I39" s="34" t="s">
        <v>87</v>
      </c>
      <c r="J39" s="14">
        <f t="shared" si="2"/>
        <v>19</v>
      </c>
      <c r="K39" s="14">
        <f t="shared" si="1"/>
        <v>33.383333333333333</v>
      </c>
      <c r="L39" s="15">
        <v>1.9</v>
      </c>
      <c r="M39" s="47"/>
      <c r="N39" s="47"/>
      <c r="O39" s="47"/>
    </row>
    <row r="40" spans="1:15" ht="15" customHeight="1" x14ac:dyDescent="0.25">
      <c r="A40" s="32">
        <v>42335</v>
      </c>
      <c r="B40" s="33" t="s">
        <v>24</v>
      </c>
      <c r="C40" s="33" t="s">
        <v>32</v>
      </c>
      <c r="D40" s="14">
        <v>10</v>
      </c>
      <c r="E40" s="15">
        <v>2</v>
      </c>
      <c r="F40" s="33" t="s">
        <v>124</v>
      </c>
      <c r="G40" s="15">
        <f>10/11+1</f>
        <v>1.9090909090909092</v>
      </c>
      <c r="H40" s="22" t="s">
        <v>96</v>
      </c>
      <c r="I40" s="34" t="s">
        <v>87</v>
      </c>
      <c r="J40" s="14">
        <f t="shared" si="2"/>
        <v>9.15</v>
      </c>
      <c r="K40" s="14">
        <f t="shared" si="1"/>
        <v>42.533333333333331</v>
      </c>
      <c r="L40" s="15">
        <v>1.83</v>
      </c>
      <c r="M40" s="47"/>
      <c r="N40" s="47"/>
      <c r="O40" s="47"/>
    </row>
    <row r="41" spans="1:15" ht="15" customHeight="1" x14ac:dyDescent="0.25">
      <c r="A41" s="30">
        <v>42336</v>
      </c>
      <c r="B41" s="31" t="s">
        <v>33</v>
      </c>
      <c r="C41" s="31" t="s">
        <v>34</v>
      </c>
      <c r="D41" s="19">
        <v>10</v>
      </c>
      <c r="E41" s="20">
        <v>2</v>
      </c>
      <c r="F41" s="31" t="s">
        <v>125</v>
      </c>
      <c r="G41" s="20">
        <f>5/6+1</f>
        <v>1.8333333333333335</v>
      </c>
      <c r="H41" s="23" t="s">
        <v>88</v>
      </c>
      <c r="I41" s="35" t="s">
        <v>86</v>
      </c>
      <c r="J41" s="19">
        <f t="shared" si="2"/>
        <v>-10</v>
      </c>
      <c r="K41" s="19">
        <f t="shared" si="1"/>
        <v>32.533333333333331</v>
      </c>
      <c r="L41" s="20">
        <v>-2</v>
      </c>
      <c r="M41" s="47"/>
      <c r="N41" s="47"/>
      <c r="O41" s="47"/>
    </row>
    <row r="42" spans="1:15" ht="15" customHeight="1" x14ac:dyDescent="0.25">
      <c r="A42" s="30">
        <v>42339</v>
      </c>
      <c r="B42" s="31" t="s">
        <v>35</v>
      </c>
      <c r="C42" s="31" t="s">
        <v>36</v>
      </c>
      <c r="D42" s="19">
        <v>10</v>
      </c>
      <c r="E42" s="20">
        <v>2</v>
      </c>
      <c r="F42" s="31" t="s">
        <v>126</v>
      </c>
      <c r="G42" s="20">
        <f>10/11+1</f>
        <v>1.9090909090909092</v>
      </c>
      <c r="H42" s="23" t="s">
        <v>92</v>
      </c>
      <c r="I42" s="35" t="s">
        <v>86</v>
      </c>
      <c r="J42" s="19">
        <f t="shared" si="2"/>
        <v>-10</v>
      </c>
      <c r="K42" s="19">
        <f t="shared" si="1"/>
        <v>22.533333333333331</v>
      </c>
      <c r="L42" s="20">
        <v>-2</v>
      </c>
      <c r="M42" s="47"/>
      <c r="N42" s="47"/>
      <c r="O42" s="47"/>
    </row>
    <row r="43" spans="1:15" ht="15" customHeight="1" x14ac:dyDescent="0.25">
      <c r="A43" s="32">
        <v>42339</v>
      </c>
      <c r="B43" s="33" t="s">
        <v>37</v>
      </c>
      <c r="C43" s="33" t="s">
        <v>38</v>
      </c>
      <c r="D43" s="14">
        <v>10</v>
      </c>
      <c r="E43" s="15">
        <v>2</v>
      </c>
      <c r="F43" s="33" t="s">
        <v>127</v>
      </c>
      <c r="G43" s="15">
        <f>4/5+1</f>
        <v>1.8</v>
      </c>
      <c r="H43" s="22" t="s">
        <v>98</v>
      </c>
      <c r="I43" s="33" t="s">
        <v>87</v>
      </c>
      <c r="J43" s="14">
        <f t="shared" si="2"/>
        <v>8</v>
      </c>
      <c r="K43" s="14">
        <f t="shared" si="1"/>
        <v>30.533333333333331</v>
      </c>
      <c r="L43" s="15">
        <v>1.6</v>
      </c>
      <c r="M43" s="47"/>
      <c r="N43" s="47"/>
      <c r="O43" s="47"/>
    </row>
    <row r="44" spans="1:15" ht="15" customHeight="1" x14ac:dyDescent="0.25">
      <c r="A44" s="32">
        <v>42340</v>
      </c>
      <c r="B44" s="33" t="s">
        <v>18</v>
      </c>
      <c r="C44" s="33" t="s">
        <v>39</v>
      </c>
      <c r="D44" s="14">
        <v>10</v>
      </c>
      <c r="E44" s="15">
        <v>2</v>
      </c>
      <c r="F44" s="33" t="s">
        <v>128</v>
      </c>
      <c r="G44" s="15">
        <f>21/10+1</f>
        <v>3.1</v>
      </c>
      <c r="H44" s="22" t="s">
        <v>102</v>
      </c>
      <c r="I44" s="33" t="s">
        <v>87</v>
      </c>
      <c r="J44" s="14">
        <f t="shared" si="2"/>
        <v>21</v>
      </c>
      <c r="K44" s="14">
        <f t="shared" si="1"/>
        <v>51.533333333333331</v>
      </c>
      <c r="L44" s="15">
        <v>4.2</v>
      </c>
      <c r="M44" s="47"/>
      <c r="N44" s="47"/>
      <c r="O44" s="47"/>
    </row>
    <row r="45" spans="1:15" ht="15" customHeight="1" x14ac:dyDescent="0.25">
      <c r="A45" s="32">
        <v>42341</v>
      </c>
      <c r="B45" s="33" t="s">
        <v>4</v>
      </c>
      <c r="C45" s="33" t="s">
        <v>40</v>
      </c>
      <c r="D45" s="14">
        <v>10</v>
      </c>
      <c r="E45" s="15">
        <v>1</v>
      </c>
      <c r="F45" s="33" t="s">
        <v>129</v>
      </c>
      <c r="G45" s="15">
        <f>9/5+1</f>
        <v>2.8</v>
      </c>
      <c r="H45" s="22" t="s">
        <v>103</v>
      </c>
      <c r="I45" s="33" t="s">
        <v>87</v>
      </c>
      <c r="J45" s="14">
        <f t="shared" si="2"/>
        <v>18</v>
      </c>
      <c r="K45" s="14">
        <f t="shared" si="1"/>
        <v>69.533333333333331</v>
      </c>
      <c r="L45" s="15">
        <v>1.8</v>
      </c>
      <c r="M45" s="47"/>
      <c r="N45" s="47"/>
      <c r="O45" s="47"/>
    </row>
    <row r="46" spans="1:15" ht="15" customHeight="1" x14ac:dyDescent="0.25">
      <c r="A46" s="32">
        <v>42342</v>
      </c>
      <c r="B46" s="33" t="s">
        <v>41</v>
      </c>
      <c r="C46" s="33" t="s">
        <v>42</v>
      </c>
      <c r="D46" s="14">
        <v>10</v>
      </c>
      <c r="E46" s="15">
        <v>1</v>
      </c>
      <c r="F46" s="33" t="s">
        <v>130</v>
      </c>
      <c r="G46" s="15">
        <f>5/4+1</f>
        <v>2.25</v>
      </c>
      <c r="H46" s="22" t="s">
        <v>98</v>
      </c>
      <c r="I46" s="33" t="s">
        <v>87</v>
      </c>
      <c r="J46" s="14">
        <f t="shared" si="2"/>
        <v>12.5</v>
      </c>
      <c r="K46" s="14">
        <f t="shared" si="1"/>
        <v>82.033333333333331</v>
      </c>
      <c r="L46" s="15">
        <v>1.25</v>
      </c>
      <c r="M46" s="47"/>
      <c r="N46" s="47"/>
      <c r="O46" s="47"/>
    </row>
    <row r="47" spans="1:15" ht="15" customHeight="1" x14ac:dyDescent="0.25">
      <c r="A47" s="30">
        <v>42343</v>
      </c>
      <c r="B47" s="31" t="s">
        <v>43</v>
      </c>
      <c r="C47" s="31" t="s">
        <v>44</v>
      </c>
      <c r="D47" s="19">
        <v>10</v>
      </c>
      <c r="E47" s="20">
        <v>1</v>
      </c>
      <c r="F47" s="31" t="s">
        <v>131</v>
      </c>
      <c r="G47" s="20">
        <f>7/4+1</f>
        <v>2.75</v>
      </c>
      <c r="H47" s="23" t="s">
        <v>102</v>
      </c>
      <c r="I47" s="31" t="s">
        <v>86</v>
      </c>
      <c r="J47" s="19">
        <f t="shared" si="2"/>
        <v>-10</v>
      </c>
      <c r="K47" s="19">
        <f t="shared" si="1"/>
        <v>72.033333333333331</v>
      </c>
      <c r="L47" s="20">
        <v>-1</v>
      </c>
      <c r="M47" s="47"/>
      <c r="N47" s="47"/>
      <c r="O47" s="47"/>
    </row>
    <row r="48" spans="1:15" ht="15" customHeight="1" x14ac:dyDescent="0.25">
      <c r="A48" s="30">
        <v>42346</v>
      </c>
      <c r="B48" s="31" t="s">
        <v>45</v>
      </c>
      <c r="C48" s="31" t="s">
        <v>46</v>
      </c>
      <c r="D48" s="19">
        <v>10</v>
      </c>
      <c r="E48" s="20">
        <v>1</v>
      </c>
      <c r="F48" s="31" t="s">
        <v>124</v>
      </c>
      <c r="G48" s="20">
        <f>4/6+1</f>
        <v>1.6666666666666665</v>
      </c>
      <c r="H48" s="23" t="s">
        <v>103</v>
      </c>
      <c r="I48" s="31" t="s">
        <v>86</v>
      </c>
      <c r="J48" s="19">
        <f t="shared" si="2"/>
        <v>-10</v>
      </c>
      <c r="K48" s="19">
        <f t="shared" si="1"/>
        <v>62.033333333333331</v>
      </c>
      <c r="L48" s="20">
        <v>-1</v>
      </c>
      <c r="M48" s="47"/>
      <c r="N48" s="47"/>
      <c r="O48" s="47"/>
    </row>
    <row r="49" spans="1:15" ht="15" customHeight="1" x14ac:dyDescent="0.25">
      <c r="A49" s="32">
        <v>42346</v>
      </c>
      <c r="B49" s="33" t="s">
        <v>47</v>
      </c>
      <c r="C49" s="33" t="s">
        <v>48</v>
      </c>
      <c r="D49" s="14">
        <v>10</v>
      </c>
      <c r="E49" s="15">
        <v>1</v>
      </c>
      <c r="F49" s="33" t="s">
        <v>132</v>
      </c>
      <c r="G49" s="15">
        <f>4/5+1</f>
        <v>1.8</v>
      </c>
      <c r="H49" s="22" t="s">
        <v>104</v>
      </c>
      <c r="I49" s="34" t="s">
        <v>87</v>
      </c>
      <c r="J49" s="14">
        <f t="shared" si="2"/>
        <v>8</v>
      </c>
      <c r="K49" s="14">
        <f t="shared" si="1"/>
        <v>70.033333333333331</v>
      </c>
      <c r="L49" s="15">
        <v>0.8</v>
      </c>
      <c r="M49" s="47"/>
      <c r="N49" s="47"/>
      <c r="O49" s="47"/>
    </row>
    <row r="50" spans="1:15" ht="15" customHeight="1" x14ac:dyDescent="0.25">
      <c r="A50" s="30">
        <v>42348</v>
      </c>
      <c r="B50" s="31" t="s">
        <v>30</v>
      </c>
      <c r="C50" s="31" t="s">
        <v>49</v>
      </c>
      <c r="D50" s="19">
        <v>10</v>
      </c>
      <c r="E50" s="20">
        <v>1</v>
      </c>
      <c r="F50" s="31" t="s">
        <v>133</v>
      </c>
      <c r="G50" s="20">
        <f>2/1+1</f>
        <v>3</v>
      </c>
      <c r="H50" s="23" t="s">
        <v>96</v>
      </c>
      <c r="I50" s="35" t="s">
        <v>86</v>
      </c>
      <c r="J50" s="19">
        <f t="shared" si="2"/>
        <v>-10</v>
      </c>
      <c r="K50" s="19">
        <f t="shared" si="1"/>
        <v>60.033333333333331</v>
      </c>
      <c r="L50" s="20">
        <v>-1</v>
      </c>
      <c r="M50" s="47"/>
      <c r="N50" s="47"/>
      <c r="O50" s="47"/>
    </row>
    <row r="51" spans="1:15" ht="15" customHeight="1" x14ac:dyDescent="0.25">
      <c r="A51" s="30">
        <v>42348</v>
      </c>
      <c r="B51" s="31" t="s">
        <v>30</v>
      </c>
      <c r="C51" s="31" t="s">
        <v>50</v>
      </c>
      <c r="D51" s="19">
        <v>10</v>
      </c>
      <c r="E51" s="20">
        <v>1</v>
      </c>
      <c r="F51" s="31" t="s">
        <v>134</v>
      </c>
      <c r="G51" s="20">
        <f>7/5+1</f>
        <v>2.4</v>
      </c>
      <c r="H51" s="23" t="s">
        <v>96</v>
      </c>
      <c r="I51" s="35" t="s">
        <v>86</v>
      </c>
      <c r="J51" s="19">
        <f t="shared" si="2"/>
        <v>-10</v>
      </c>
      <c r="K51" s="19">
        <f t="shared" si="1"/>
        <v>50.033333333333331</v>
      </c>
      <c r="L51" s="20">
        <v>-1</v>
      </c>
      <c r="M51" s="47"/>
      <c r="N51" s="47"/>
      <c r="O51" s="47"/>
    </row>
    <row r="52" spans="1:15" ht="15" customHeight="1" x14ac:dyDescent="0.25">
      <c r="A52" s="30">
        <v>42350</v>
      </c>
      <c r="B52" s="31" t="s">
        <v>41</v>
      </c>
      <c r="C52" s="31" t="s">
        <v>51</v>
      </c>
      <c r="D52" s="19">
        <v>10</v>
      </c>
      <c r="E52" s="20">
        <v>2</v>
      </c>
      <c r="F52" s="31" t="s">
        <v>135</v>
      </c>
      <c r="G52" s="20">
        <f>4/6+1</f>
        <v>1.6666666666666665</v>
      </c>
      <c r="H52" s="23" t="s">
        <v>99</v>
      </c>
      <c r="I52" s="31" t="s">
        <v>86</v>
      </c>
      <c r="J52" s="19">
        <f t="shared" si="2"/>
        <v>-10</v>
      </c>
      <c r="K52" s="19">
        <f t="shared" si="1"/>
        <v>40.033333333333331</v>
      </c>
      <c r="L52" s="20">
        <v>-2</v>
      </c>
      <c r="M52" s="47"/>
      <c r="N52" s="47"/>
      <c r="O52" s="47"/>
    </row>
    <row r="53" spans="1:15" ht="15" customHeight="1" x14ac:dyDescent="0.25">
      <c r="A53" s="30">
        <v>42350</v>
      </c>
      <c r="B53" s="31" t="s">
        <v>4</v>
      </c>
      <c r="C53" s="31" t="s">
        <v>52</v>
      </c>
      <c r="D53" s="19">
        <v>10</v>
      </c>
      <c r="E53" s="20">
        <v>2</v>
      </c>
      <c r="F53" s="31" t="s">
        <v>136</v>
      </c>
      <c r="G53" s="20">
        <f>6/10+1</f>
        <v>1.6</v>
      </c>
      <c r="H53" s="23" t="s">
        <v>100</v>
      </c>
      <c r="I53" s="31" t="s">
        <v>86</v>
      </c>
      <c r="J53" s="19">
        <f t="shared" si="2"/>
        <v>-10</v>
      </c>
      <c r="K53" s="19">
        <f t="shared" si="1"/>
        <v>30.033333333333331</v>
      </c>
      <c r="L53" s="20">
        <v>-2</v>
      </c>
      <c r="M53" s="47"/>
      <c r="N53" s="47"/>
      <c r="O53" s="47"/>
    </row>
    <row r="54" spans="1:15" ht="15" customHeight="1" x14ac:dyDescent="0.25">
      <c r="A54" s="32">
        <v>42353</v>
      </c>
      <c r="B54" s="33" t="s">
        <v>4</v>
      </c>
      <c r="C54" s="33" t="s">
        <v>53</v>
      </c>
      <c r="D54" s="14">
        <v>10</v>
      </c>
      <c r="E54" s="15">
        <v>1</v>
      </c>
      <c r="F54" s="33" t="s">
        <v>137</v>
      </c>
      <c r="G54" s="15">
        <f>4/7+1</f>
        <v>1.5714285714285714</v>
      </c>
      <c r="H54" s="22" t="s">
        <v>91</v>
      </c>
      <c r="I54" s="33" t="s">
        <v>87</v>
      </c>
      <c r="J54" s="14">
        <f t="shared" si="2"/>
        <v>5.6999999999999993</v>
      </c>
      <c r="K54" s="14">
        <f t="shared" si="1"/>
        <v>35.733333333333334</v>
      </c>
      <c r="L54" s="15">
        <v>0.56999999999999995</v>
      </c>
      <c r="M54" s="47"/>
      <c r="N54" s="47"/>
      <c r="O54" s="47"/>
    </row>
    <row r="55" spans="1:15" ht="15" customHeight="1" x14ac:dyDescent="0.25">
      <c r="A55" s="30">
        <v>42354</v>
      </c>
      <c r="B55" s="31" t="s">
        <v>54</v>
      </c>
      <c r="C55" s="31" t="s">
        <v>55</v>
      </c>
      <c r="D55" s="19">
        <v>10</v>
      </c>
      <c r="E55" s="20">
        <v>2</v>
      </c>
      <c r="F55" s="31" t="s">
        <v>124</v>
      </c>
      <c r="G55" s="20">
        <f>4/7+1</f>
        <v>1.5714285714285714</v>
      </c>
      <c r="H55" s="23" t="s">
        <v>98</v>
      </c>
      <c r="I55" s="31" t="s">
        <v>86</v>
      </c>
      <c r="J55" s="19">
        <f t="shared" si="2"/>
        <v>-10</v>
      </c>
      <c r="K55" s="19">
        <f t="shared" si="1"/>
        <v>25.733333333333334</v>
      </c>
      <c r="L55" s="20">
        <v>-2</v>
      </c>
      <c r="M55" s="47"/>
      <c r="N55" s="47"/>
      <c r="O55" s="47"/>
    </row>
    <row r="56" spans="1:15" ht="15" customHeight="1" x14ac:dyDescent="0.25">
      <c r="A56" s="30">
        <v>42356</v>
      </c>
      <c r="B56" s="31" t="s">
        <v>56</v>
      </c>
      <c r="C56" s="31" t="s">
        <v>57</v>
      </c>
      <c r="D56" s="19">
        <v>10</v>
      </c>
      <c r="E56" s="20">
        <v>1</v>
      </c>
      <c r="F56" s="31" t="s">
        <v>138</v>
      </c>
      <c r="G56" s="20">
        <f>13/10+1</f>
        <v>2.2999999999999998</v>
      </c>
      <c r="H56" s="23" t="s">
        <v>92</v>
      </c>
      <c r="I56" s="35" t="s">
        <v>86</v>
      </c>
      <c r="J56" s="19">
        <f t="shared" si="2"/>
        <v>-10</v>
      </c>
      <c r="K56" s="19">
        <f t="shared" si="1"/>
        <v>15.733333333333334</v>
      </c>
      <c r="L56" s="20">
        <v>-1</v>
      </c>
      <c r="M56" s="47"/>
      <c r="N56" s="47"/>
      <c r="O56" s="47"/>
    </row>
    <row r="57" spans="1:15" ht="15" customHeight="1" x14ac:dyDescent="0.25">
      <c r="A57" s="32">
        <v>42357</v>
      </c>
      <c r="B57" s="33" t="s">
        <v>58</v>
      </c>
      <c r="C57" s="33" t="s">
        <v>59</v>
      </c>
      <c r="D57" s="14">
        <v>10</v>
      </c>
      <c r="E57" s="15">
        <v>1</v>
      </c>
      <c r="F57" s="33" t="s">
        <v>139</v>
      </c>
      <c r="G57" s="15">
        <f>4/6+1</f>
        <v>1.6666666666666665</v>
      </c>
      <c r="H57" s="22" t="s">
        <v>102</v>
      </c>
      <c r="I57" s="33" t="s">
        <v>87</v>
      </c>
      <c r="J57" s="14">
        <f t="shared" si="2"/>
        <v>6.6000000000000005</v>
      </c>
      <c r="K57" s="14">
        <f t="shared" si="1"/>
        <v>22.333333333333336</v>
      </c>
      <c r="L57" s="15">
        <v>0.66</v>
      </c>
      <c r="M57" s="47"/>
      <c r="N57" s="47"/>
      <c r="O57" s="47"/>
    </row>
    <row r="58" spans="1:15" ht="15" customHeight="1" x14ac:dyDescent="0.25">
      <c r="A58" s="36">
        <v>42357</v>
      </c>
      <c r="B58" s="37" t="s">
        <v>4</v>
      </c>
      <c r="C58" s="37" t="s">
        <v>60</v>
      </c>
      <c r="D58" s="26">
        <v>10</v>
      </c>
      <c r="E58" s="27">
        <v>1</v>
      </c>
      <c r="F58" s="37" t="s">
        <v>129</v>
      </c>
      <c r="G58" s="27">
        <f>19/20+1</f>
        <v>1.95</v>
      </c>
      <c r="H58" s="29" t="s">
        <v>96</v>
      </c>
      <c r="I58" s="38" t="s">
        <v>97</v>
      </c>
      <c r="J58" s="26">
        <f t="shared" si="2"/>
        <v>0</v>
      </c>
      <c r="K58" s="26">
        <f t="shared" si="1"/>
        <v>22.333333333333336</v>
      </c>
      <c r="L58" s="27">
        <v>0</v>
      </c>
      <c r="M58" s="47"/>
      <c r="N58" s="47"/>
      <c r="O58" s="47"/>
    </row>
    <row r="59" spans="1:15" ht="15" customHeight="1" x14ac:dyDescent="0.25">
      <c r="A59" s="30">
        <v>42358</v>
      </c>
      <c r="B59" s="31" t="s">
        <v>20</v>
      </c>
      <c r="C59" s="31" t="s">
        <v>61</v>
      </c>
      <c r="D59" s="19">
        <v>10</v>
      </c>
      <c r="E59" s="20">
        <v>2</v>
      </c>
      <c r="F59" s="31" t="s">
        <v>140</v>
      </c>
      <c r="G59" s="20">
        <f>4/5+1</f>
        <v>1.8</v>
      </c>
      <c r="H59" s="23" t="s">
        <v>102</v>
      </c>
      <c r="I59" s="31" t="s">
        <v>86</v>
      </c>
      <c r="J59" s="19">
        <f t="shared" si="2"/>
        <v>-10</v>
      </c>
      <c r="K59" s="19">
        <f t="shared" si="1"/>
        <v>12.333333333333336</v>
      </c>
      <c r="L59" s="20">
        <v>-2</v>
      </c>
      <c r="M59" s="47"/>
      <c r="N59" s="47"/>
      <c r="O59" s="47"/>
    </row>
    <row r="60" spans="1:15" ht="15" customHeight="1" x14ac:dyDescent="0.25">
      <c r="A60" s="32">
        <v>42360</v>
      </c>
      <c r="B60" s="33" t="s">
        <v>62</v>
      </c>
      <c r="C60" s="33" t="s">
        <v>63</v>
      </c>
      <c r="D60" s="14">
        <v>10</v>
      </c>
      <c r="E60" s="15">
        <v>1</v>
      </c>
      <c r="F60" s="33" t="s">
        <v>141</v>
      </c>
      <c r="G60" s="15">
        <f>5/4+1</f>
        <v>2.25</v>
      </c>
      <c r="H60" s="22" t="s">
        <v>105</v>
      </c>
      <c r="I60" s="34" t="s">
        <v>87</v>
      </c>
      <c r="J60" s="14">
        <f t="shared" si="2"/>
        <v>12.5</v>
      </c>
      <c r="K60" s="14">
        <f t="shared" si="1"/>
        <v>24.833333333333336</v>
      </c>
      <c r="L60" s="15">
        <v>1.25</v>
      </c>
      <c r="M60" s="47"/>
      <c r="N60" s="47"/>
      <c r="O60" s="47"/>
    </row>
    <row r="61" spans="1:15" ht="15" customHeight="1" x14ac:dyDescent="0.25">
      <c r="A61" s="32">
        <v>42364</v>
      </c>
      <c r="B61" s="33" t="s">
        <v>33</v>
      </c>
      <c r="C61" s="33" t="s">
        <v>64</v>
      </c>
      <c r="D61" s="14">
        <v>10</v>
      </c>
      <c r="E61" s="15">
        <v>3</v>
      </c>
      <c r="F61" s="33" t="s">
        <v>142</v>
      </c>
      <c r="G61" s="15">
        <f>4/6+1</f>
        <v>1.6666666666666665</v>
      </c>
      <c r="H61" s="22" t="s">
        <v>85</v>
      </c>
      <c r="I61" s="33" t="s">
        <v>87</v>
      </c>
      <c r="J61" s="14">
        <f t="shared" si="2"/>
        <v>6.6000000000000005</v>
      </c>
      <c r="K61" s="14">
        <f t="shared" si="1"/>
        <v>31.433333333333337</v>
      </c>
      <c r="L61" s="15">
        <v>1.98</v>
      </c>
      <c r="M61" s="47"/>
      <c r="N61" s="47"/>
      <c r="O61" s="47"/>
    </row>
    <row r="62" spans="1:15" ht="15" customHeight="1" x14ac:dyDescent="0.25">
      <c r="A62" s="32">
        <v>42365</v>
      </c>
      <c r="B62" s="33" t="s">
        <v>4</v>
      </c>
      <c r="C62" s="33" t="s">
        <v>65</v>
      </c>
      <c r="D62" s="14">
        <v>10</v>
      </c>
      <c r="E62" s="15">
        <v>1</v>
      </c>
      <c r="F62" s="33" t="s">
        <v>143</v>
      </c>
      <c r="G62" s="15">
        <f>5/6+1</f>
        <v>1.8333333333333335</v>
      </c>
      <c r="H62" s="22" t="s">
        <v>96</v>
      </c>
      <c r="I62" s="34" t="s">
        <v>87</v>
      </c>
      <c r="J62" s="14">
        <f t="shared" si="2"/>
        <v>8.2999999999999989</v>
      </c>
      <c r="K62" s="14">
        <f t="shared" si="1"/>
        <v>39.733333333333334</v>
      </c>
      <c r="L62" s="15">
        <v>0.83</v>
      </c>
      <c r="M62" s="47"/>
      <c r="N62" s="47"/>
      <c r="O62" s="47"/>
    </row>
    <row r="63" spans="1:15" ht="15" customHeight="1" x14ac:dyDescent="0.25">
      <c r="A63" s="32">
        <v>42366</v>
      </c>
      <c r="B63" s="33" t="s">
        <v>33</v>
      </c>
      <c r="C63" s="33" t="s">
        <v>66</v>
      </c>
      <c r="D63" s="14">
        <v>10</v>
      </c>
      <c r="E63" s="15">
        <v>3</v>
      </c>
      <c r="F63" s="33" t="s">
        <v>144</v>
      </c>
      <c r="G63" s="15">
        <f>8/11+1</f>
        <v>1.7272727272727273</v>
      </c>
      <c r="H63" s="22" t="s">
        <v>102</v>
      </c>
      <c r="I63" s="33" t="s">
        <v>87</v>
      </c>
      <c r="J63" s="14">
        <f t="shared" si="2"/>
        <v>7.2666666666666666</v>
      </c>
      <c r="K63" s="14">
        <f t="shared" si="1"/>
        <v>47</v>
      </c>
      <c r="L63" s="15">
        <v>2.1800000000000002</v>
      </c>
      <c r="M63" s="47"/>
      <c r="N63" s="47"/>
      <c r="O63" s="47"/>
    </row>
    <row r="64" spans="1:15" ht="15" customHeight="1" x14ac:dyDescent="0.25">
      <c r="A64" s="32">
        <v>42368</v>
      </c>
      <c r="B64" s="33" t="s">
        <v>67</v>
      </c>
      <c r="C64" s="33" t="s">
        <v>68</v>
      </c>
      <c r="D64" s="14">
        <v>10</v>
      </c>
      <c r="E64" s="15">
        <v>1</v>
      </c>
      <c r="F64" s="33" t="s">
        <v>145</v>
      </c>
      <c r="G64" s="15">
        <f>9/4+1</f>
        <v>3.25</v>
      </c>
      <c r="H64" s="22" t="s">
        <v>106</v>
      </c>
      <c r="I64" s="34" t="s">
        <v>87</v>
      </c>
      <c r="J64" s="14">
        <f t="shared" si="2"/>
        <v>22.5</v>
      </c>
      <c r="K64" s="14">
        <f t="shared" si="1"/>
        <v>69.5</v>
      </c>
      <c r="L64" s="15">
        <v>2.25</v>
      </c>
      <c r="M64" s="47"/>
      <c r="N64" s="47"/>
      <c r="O64" s="47"/>
    </row>
    <row r="65" spans="1:15" ht="15" customHeight="1" x14ac:dyDescent="0.25">
      <c r="A65" s="32">
        <v>42368</v>
      </c>
      <c r="B65" s="33" t="s">
        <v>20</v>
      </c>
      <c r="C65" s="33" t="s">
        <v>69</v>
      </c>
      <c r="D65" s="14">
        <v>10</v>
      </c>
      <c r="E65" s="15">
        <v>1</v>
      </c>
      <c r="F65" s="33" t="s">
        <v>140</v>
      </c>
      <c r="G65" s="15">
        <f>4/7+1</f>
        <v>1.5714285714285714</v>
      </c>
      <c r="H65" s="22" t="s">
        <v>98</v>
      </c>
      <c r="I65" s="33" t="s">
        <v>87</v>
      </c>
      <c r="J65" s="14">
        <f t="shared" si="2"/>
        <v>5.6999999999999993</v>
      </c>
      <c r="K65" s="14">
        <f t="shared" si="1"/>
        <v>75.2</v>
      </c>
      <c r="L65" s="15">
        <v>0.56999999999999995</v>
      </c>
      <c r="M65" s="47"/>
      <c r="N65" s="47"/>
      <c r="O65" s="47"/>
    </row>
    <row r="66" spans="1:15" ht="15" customHeight="1" x14ac:dyDescent="0.25">
      <c r="A66" s="32">
        <v>42369</v>
      </c>
      <c r="B66" s="33" t="s">
        <v>20</v>
      </c>
      <c r="C66" s="33" t="s">
        <v>70</v>
      </c>
      <c r="D66" s="14">
        <v>10</v>
      </c>
      <c r="E66" s="15">
        <v>1</v>
      </c>
      <c r="F66" s="33" t="s">
        <v>146</v>
      </c>
      <c r="G66" s="15">
        <v>2</v>
      </c>
      <c r="H66" s="22" t="s">
        <v>102</v>
      </c>
      <c r="I66" s="33" t="s">
        <v>87</v>
      </c>
      <c r="J66" s="14">
        <f t="shared" si="2"/>
        <v>10</v>
      </c>
      <c r="K66" s="14">
        <f t="shared" si="1"/>
        <v>85.2</v>
      </c>
      <c r="L66" s="15">
        <v>1</v>
      </c>
      <c r="M66" s="47"/>
      <c r="N66" s="47"/>
      <c r="O66" s="47"/>
    </row>
    <row r="67" spans="1:15" ht="15" customHeight="1" x14ac:dyDescent="0.25">
      <c r="A67" s="30">
        <v>42371</v>
      </c>
      <c r="B67" s="31" t="s">
        <v>67</v>
      </c>
      <c r="C67" s="31" t="s">
        <v>71</v>
      </c>
      <c r="D67" s="19">
        <v>10</v>
      </c>
      <c r="E67" s="20">
        <v>2</v>
      </c>
      <c r="F67" s="31" t="s">
        <v>147</v>
      </c>
      <c r="G67" s="20">
        <f>13/10+1</f>
        <v>2.2999999999999998</v>
      </c>
      <c r="H67" s="23" t="s">
        <v>94</v>
      </c>
      <c r="I67" s="35" t="s">
        <v>86</v>
      </c>
      <c r="J67" s="19">
        <f t="shared" si="2"/>
        <v>-10</v>
      </c>
      <c r="K67" s="19">
        <f t="shared" si="1"/>
        <v>75.2</v>
      </c>
      <c r="L67" s="20">
        <v>-2</v>
      </c>
      <c r="M67" s="47"/>
      <c r="N67" s="47"/>
      <c r="O67" s="47"/>
    </row>
    <row r="68" spans="1:15" ht="15" customHeight="1" x14ac:dyDescent="0.25">
      <c r="A68" s="30">
        <v>42371</v>
      </c>
      <c r="B68" s="31" t="s">
        <v>72</v>
      </c>
      <c r="C68" s="31" t="s">
        <v>73</v>
      </c>
      <c r="D68" s="19">
        <v>10</v>
      </c>
      <c r="E68" s="20">
        <v>2</v>
      </c>
      <c r="F68" s="31" t="s">
        <v>148</v>
      </c>
      <c r="G68" s="20">
        <f>6/5+1</f>
        <v>2.2000000000000002</v>
      </c>
      <c r="H68" s="23" t="s">
        <v>101</v>
      </c>
      <c r="I68" s="35" t="s">
        <v>86</v>
      </c>
      <c r="J68" s="19">
        <f t="shared" si="2"/>
        <v>-10</v>
      </c>
      <c r="K68" s="19">
        <f t="shared" si="1"/>
        <v>65.2</v>
      </c>
      <c r="L68" s="20">
        <v>-2</v>
      </c>
      <c r="M68" s="47"/>
      <c r="N68" s="47"/>
      <c r="O68" s="47"/>
    </row>
    <row r="69" spans="1:15" ht="15" customHeight="1" x14ac:dyDescent="0.25">
      <c r="A69" s="30">
        <v>42372</v>
      </c>
      <c r="B69" s="31" t="s">
        <v>20</v>
      </c>
      <c r="C69" s="31" t="s">
        <v>74</v>
      </c>
      <c r="D69" s="19">
        <v>10</v>
      </c>
      <c r="E69" s="20">
        <v>1</v>
      </c>
      <c r="F69" s="31" t="s">
        <v>149</v>
      </c>
      <c r="G69" s="20">
        <f>20/23+1</f>
        <v>1.8695652173913042</v>
      </c>
      <c r="H69" s="23" t="s">
        <v>104</v>
      </c>
      <c r="I69" s="35" t="s">
        <v>86</v>
      </c>
      <c r="J69" s="19">
        <f t="shared" si="2"/>
        <v>-10</v>
      </c>
      <c r="K69" s="19">
        <f t="shared" ref="K69:K76" si="3">K68+J69</f>
        <v>55.2</v>
      </c>
      <c r="L69" s="20">
        <v>-1</v>
      </c>
      <c r="M69" s="47"/>
      <c r="N69" s="47"/>
      <c r="O69" s="47"/>
    </row>
    <row r="70" spans="1:15" x14ac:dyDescent="0.25">
      <c r="A70" s="30">
        <v>42376</v>
      </c>
      <c r="B70" s="20" t="s">
        <v>33</v>
      </c>
      <c r="C70" s="20" t="s">
        <v>195</v>
      </c>
      <c r="D70" s="19">
        <v>10</v>
      </c>
      <c r="E70" s="20">
        <v>1</v>
      </c>
      <c r="F70" s="20" t="s">
        <v>144</v>
      </c>
      <c r="G70" s="20">
        <v>4</v>
      </c>
      <c r="H70" s="23" t="s">
        <v>196</v>
      </c>
      <c r="I70" s="20" t="s">
        <v>86</v>
      </c>
      <c r="J70" s="19">
        <f t="shared" si="2"/>
        <v>-10</v>
      </c>
      <c r="K70" s="19">
        <f t="shared" si="3"/>
        <v>45.2</v>
      </c>
      <c r="L70" s="20">
        <v>-1</v>
      </c>
      <c r="M70" s="47"/>
      <c r="N70" s="47"/>
      <c r="O70" s="47"/>
    </row>
    <row r="71" spans="1:15" ht="14.25" customHeight="1" x14ac:dyDescent="0.25">
      <c r="A71" s="30">
        <v>42378</v>
      </c>
      <c r="B71" s="20" t="s">
        <v>197</v>
      </c>
      <c r="C71" s="20" t="s">
        <v>198</v>
      </c>
      <c r="D71" s="19">
        <v>10</v>
      </c>
      <c r="E71" s="20">
        <v>2</v>
      </c>
      <c r="F71" s="20" t="s">
        <v>199</v>
      </c>
      <c r="G71" s="20">
        <v>2</v>
      </c>
      <c r="H71" s="23" t="s">
        <v>179</v>
      </c>
      <c r="I71" s="20" t="s">
        <v>86</v>
      </c>
      <c r="J71" s="19">
        <f t="shared" si="2"/>
        <v>-10</v>
      </c>
      <c r="K71" s="19">
        <f t="shared" si="3"/>
        <v>35.200000000000003</v>
      </c>
      <c r="L71" s="20">
        <v>-2</v>
      </c>
      <c r="M71" s="47"/>
      <c r="N71" s="47"/>
      <c r="O71" s="47"/>
    </row>
    <row r="72" spans="1:15" x14ac:dyDescent="0.25">
      <c r="A72" s="30">
        <v>42379</v>
      </c>
      <c r="B72" s="20" t="s">
        <v>197</v>
      </c>
      <c r="C72" s="20" t="s">
        <v>200</v>
      </c>
      <c r="D72" s="19">
        <v>10</v>
      </c>
      <c r="E72" s="20">
        <v>2</v>
      </c>
      <c r="F72" s="20" t="s">
        <v>201</v>
      </c>
      <c r="G72" s="20">
        <v>1.67</v>
      </c>
      <c r="H72" s="23" t="s">
        <v>202</v>
      </c>
      <c r="I72" s="20" t="s">
        <v>86</v>
      </c>
      <c r="J72" s="19">
        <f t="shared" si="2"/>
        <v>-10</v>
      </c>
      <c r="K72" s="19">
        <f t="shared" si="3"/>
        <v>25.200000000000003</v>
      </c>
      <c r="L72" s="20">
        <v>-2</v>
      </c>
      <c r="M72" s="47"/>
      <c r="N72" s="47"/>
      <c r="O72" s="47"/>
    </row>
    <row r="73" spans="1:15" x14ac:dyDescent="0.25">
      <c r="A73" s="32">
        <v>42379</v>
      </c>
      <c r="B73" s="15" t="s">
        <v>171</v>
      </c>
      <c r="C73" s="15" t="s">
        <v>203</v>
      </c>
      <c r="D73" s="14">
        <v>10</v>
      </c>
      <c r="E73" s="15">
        <v>2</v>
      </c>
      <c r="F73" s="15" t="s">
        <v>204</v>
      </c>
      <c r="G73" s="15">
        <v>1.65</v>
      </c>
      <c r="H73" s="22" t="s">
        <v>209</v>
      </c>
      <c r="I73" s="15" t="s">
        <v>87</v>
      </c>
      <c r="J73" s="14">
        <v>6.5</v>
      </c>
      <c r="K73" s="14">
        <f t="shared" si="3"/>
        <v>31.700000000000003</v>
      </c>
      <c r="L73" s="15">
        <f>0.65*2</f>
        <v>1.3</v>
      </c>
      <c r="M73" s="47"/>
      <c r="N73" s="47"/>
      <c r="O73" s="47"/>
    </row>
    <row r="74" spans="1:15" x14ac:dyDescent="0.25">
      <c r="A74" s="30">
        <v>42381</v>
      </c>
      <c r="B74" s="20" t="s">
        <v>72</v>
      </c>
      <c r="C74" s="20" t="s">
        <v>205</v>
      </c>
      <c r="D74" s="19">
        <v>10</v>
      </c>
      <c r="E74" s="20">
        <v>1</v>
      </c>
      <c r="F74" s="20" t="s">
        <v>206</v>
      </c>
      <c r="G74" s="20">
        <v>2.5499999999999998</v>
      </c>
      <c r="H74" s="23" t="s">
        <v>102</v>
      </c>
      <c r="I74" s="20" t="s">
        <v>86</v>
      </c>
      <c r="J74" s="19">
        <v>-10</v>
      </c>
      <c r="K74" s="19">
        <f t="shared" si="3"/>
        <v>21.700000000000003</v>
      </c>
      <c r="L74" s="20">
        <v>-1</v>
      </c>
      <c r="M74" s="47"/>
      <c r="N74" s="47"/>
      <c r="O74" s="47"/>
    </row>
    <row r="75" spans="1:15" x14ac:dyDescent="0.25">
      <c r="A75" s="30">
        <v>42381</v>
      </c>
      <c r="B75" s="20" t="s">
        <v>4</v>
      </c>
      <c r="C75" s="20" t="s">
        <v>207</v>
      </c>
      <c r="D75" s="19">
        <v>10</v>
      </c>
      <c r="E75" s="20">
        <v>1</v>
      </c>
      <c r="F75" s="20" t="s">
        <v>219</v>
      </c>
      <c r="G75" s="20">
        <v>3</v>
      </c>
      <c r="H75" s="23" t="s">
        <v>104</v>
      </c>
      <c r="I75" s="20" t="s">
        <v>86</v>
      </c>
      <c r="J75" s="19">
        <v>-10</v>
      </c>
      <c r="K75" s="19">
        <f t="shared" si="3"/>
        <v>11.700000000000003</v>
      </c>
      <c r="L75" s="20">
        <v>-1</v>
      </c>
      <c r="M75" s="47"/>
      <c r="N75" s="47"/>
      <c r="O75" s="47"/>
    </row>
    <row r="76" spans="1:15" x14ac:dyDescent="0.25">
      <c r="A76" s="30">
        <v>42382</v>
      </c>
      <c r="B76" s="20" t="s">
        <v>72</v>
      </c>
      <c r="C76" s="20" t="s">
        <v>208</v>
      </c>
      <c r="D76" s="19">
        <v>10</v>
      </c>
      <c r="E76" s="20">
        <v>2</v>
      </c>
      <c r="F76" s="20" t="s">
        <v>124</v>
      </c>
      <c r="G76" s="20">
        <v>1.6</v>
      </c>
      <c r="H76" s="23" t="s">
        <v>100</v>
      </c>
      <c r="I76" s="20" t="s">
        <v>86</v>
      </c>
      <c r="J76" s="19">
        <v>-10</v>
      </c>
      <c r="K76" s="19">
        <f t="shared" si="3"/>
        <v>1.7000000000000028</v>
      </c>
      <c r="L76" s="20">
        <v>-2</v>
      </c>
      <c r="M76" s="47"/>
      <c r="N76" s="47"/>
      <c r="O76" s="47"/>
    </row>
    <row r="77" spans="1:15" ht="21" x14ac:dyDescent="0.35">
      <c r="A77" s="48"/>
      <c r="B77" s="49"/>
      <c r="C77" s="49"/>
      <c r="D77" s="50"/>
      <c r="E77" s="51"/>
      <c r="F77" s="49"/>
      <c r="G77" s="49"/>
      <c r="H77" s="40" t="s">
        <v>220</v>
      </c>
      <c r="I77" s="41"/>
      <c r="J77" s="42"/>
      <c r="K77" s="43">
        <v>1.7</v>
      </c>
      <c r="M77" s="47"/>
      <c r="N77" s="47"/>
      <c r="O77" s="47"/>
    </row>
    <row r="78" spans="1:15" x14ac:dyDescent="0.25">
      <c r="A78" s="48"/>
      <c r="B78" s="49"/>
      <c r="C78" s="49"/>
      <c r="D78" s="50"/>
      <c r="E78" s="51"/>
      <c r="F78" s="49"/>
      <c r="G78" s="49"/>
      <c r="H78" s="52"/>
      <c r="I78" s="49"/>
      <c r="J78" s="50"/>
      <c r="K78" s="50"/>
      <c r="L78" s="49"/>
      <c r="M78" s="47"/>
      <c r="N78" s="47"/>
      <c r="O78" s="47"/>
    </row>
    <row r="79" spans="1:15" x14ac:dyDescent="0.25">
      <c r="A79" s="48"/>
      <c r="B79" s="49"/>
      <c r="C79" s="49"/>
      <c r="D79" s="50"/>
      <c r="E79" s="51"/>
      <c r="F79" s="49"/>
      <c r="G79" s="49"/>
      <c r="H79" s="52"/>
      <c r="I79" s="49"/>
      <c r="J79" s="50"/>
      <c r="K79" s="50"/>
      <c r="L79" s="49"/>
      <c r="M79" s="47"/>
      <c r="N79" s="47"/>
      <c r="O79" s="47"/>
    </row>
    <row r="80" spans="1:15" x14ac:dyDescent="0.25">
      <c r="A80" s="48"/>
      <c r="B80" s="49"/>
      <c r="C80" s="49"/>
      <c r="D80" s="50"/>
      <c r="E80" s="51"/>
      <c r="F80" s="49"/>
      <c r="G80" s="49"/>
      <c r="H80" s="52"/>
      <c r="I80" s="49"/>
      <c r="J80" s="50"/>
      <c r="K80" s="50"/>
      <c r="L80" s="49"/>
      <c r="M80" s="47"/>
      <c r="N80" s="47"/>
      <c r="O80" s="47"/>
    </row>
    <row r="81" spans="1:15" x14ac:dyDescent="0.25">
      <c r="A81" s="48"/>
      <c r="B81" s="49"/>
      <c r="C81" s="49"/>
      <c r="D81" s="50"/>
      <c r="E81" s="51"/>
      <c r="F81" s="49"/>
      <c r="G81" s="49"/>
      <c r="H81" s="52"/>
      <c r="I81" s="49"/>
      <c r="J81" s="50"/>
      <c r="K81" s="50"/>
      <c r="L81" s="49"/>
      <c r="M81" s="47"/>
      <c r="N81" s="47"/>
      <c r="O81" s="47"/>
    </row>
    <row r="82" spans="1:15" x14ac:dyDescent="0.25">
      <c r="A82" s="48"/>
      <c r="B82" s="49"/>
      <c r="C82" s="49"/>
      <c r="D82" s="50"/>
      <c r="E82" s="51"/>
      <c r="F82" s="49"/>
      <c r="G82" s="49"/>
      <c r="H82" s="52"/>
      <c r="I82" s="49"/>
      <c r="J82" s="50"/>
      <c r="K82" s="50"/>
      <c r="L82" s="49"/>
      <c r="M82" s="47"/>
      <c r="N82" s="47"/>
      <c r="O82" s="47"/>
    </row>
    <row r="83" spans="1:15" x14ac:dyDescent="0.25">
      <c r="A83" s="48"/>
      <c r="B83" s="49"/>
      <c r="C83" s="49"/>
      <c r="D83" s="50"/>
      <c r="E83" s="51"/>
      <c r="F83" s="49"/>
      <c r="G83" s="49"/>
      <c r="H83" s="52"/>
      <c r="I83" s="49"/>
      <c r="J83" s="50"/>
      <c r="K83" s="50"/>
      <c r="L83" s="49"/>
      <c r="M83" s="47"/>
      <c r="N83" s="47"/>
      <c r="O83" s="47"/>
    </row>
    <row r="84" spans="1:15" x14ac:dyDescent="0.25">
      <c r="A84" s="48"/>
      <c r="B84" s="49"/>
      <c r="C84" s="49"/>
      <c r="D84" s="50"/>
      <c r="E84" s="51"/>
      <c r="F84" s="49"/>
      <c r="G84" s="49"/>
      <c r="H84" s="52"/>
      <c r="I84" s="49"/>
      <c r="J84" s="50"/>
      <c r="K84" s="50"/>
      <c r="L84" s="49"/>
      <c r="M84" s="47"/>
      <c r="N84" s="47"/>
      <c r="O84" s="47"/>
    </row>
    <row r="85" spans="1:15" x14ac:dyDescent="0.25">
      <c r="A85" s="48"/>
      <c r="B85" s="49"/>
      <c r="C85" s="49"/>
      <c r="D85" s="50"/>
      <c r="E85" s="51"/>
      <c r="F85" s="49"/>
      <c r="G85" s="49"/>
      <c r="H85" s="52"/>
      <c r="I85" s="49"/>
      <c r="J85" s="50"/>
      <c r="K85" s="50"/>
      <c r="L85" s="49"/>
      <c r="M85" s="47"/>
      <c r="N85" s="47"/>
      <c r="O85" s="47"/>
    </row>
    <row r="86" spans="1:15" x14ac:dyDescent="0.25">
      <c r="A86" s="48"/>
      <c r="B86" s="49"/>
      <c r="C86" s="49"/>
      <c r="D86" s="50"/>
      <c r="E86" s="51"/>
      <c r="F86" s="49"/>
      <c r="G86" s="49"/>
      <c r="H86" s="52"/>
      <c r="I86" s="49"/>
      <c r="J86" s="50"/>
      <c r="K86" s="50"/>
      <c r="L86" s="49"/>
      <c r="M86" s="47"/>
      <c r="N86" s="47"/>
      <c r="O86" s="47"/>
    </row>
    <row r="87" spans="1:15" x14ac:dyDescent="0.25">
      <c r="A87" s="48"/>
      <c r="B87" s="49"/>
      <c r="C87" s="49"/>
      <c r="D87" s="50"/>
      <c r="E87" s="51"/>
      <c r="F87" s="49"/>
      <c r="G87" s="49"/>
      <c r="H87" s="52"/>
      <c r="I87" s="49"/>
      <c r="J87" s="50"/>
      <c r="K87" s="50"/>
      <c r="L87" s="49"/>
      <c r="M87" s="47"/>
      <c r="N87" s="47"/>
      <c r="O87" s="47"/>
    </row>
    <row r="88" spans="1:15" x14ac:dyDescent="0.25">
      <c r="A88" s="48"/>
      <c r="B88" s="49"/>
      <c r="C88" s="49"/>
      <c r="D88" s="50"/>
      <c r="E88" s="51"/>
      <c r="F88" s="49"/>
      <c r="G88" s="49"/>
      <c r="H88" s="52"/>
      <c r="I88" s="49"/>
      <c r="J88" s="50"/>
      <c r="K88" s="50"/>
      <c r="L88" s="49"/>
      <c r="M88" s="47"/>
      <c r="N88" s="47"/>
      <c r="O88" s="47"/>
    </row>
    <row r="89" spans="1:15" x14ac:dyDescent="0.25">
      <c r="A89" s="48"/>
      <c r="B89" s="49"/>
      <c r="C89" s="49"/>
      <c r="D89" s="50"/>
      <c r="E89" s="51"/>
      <c r="F89" s="49"/>
      <c r="G89" s="49"/>
      <c r="H89" s="52"/>
      <c r="I89" s="49"/>
      <c r="J89" s="50"/>
      <c r="K89" s="50"/>
      <c r="L89" s="49"/>
      <c r="M89" s="47"/>
      <c r="N89" s="47"/>
      <c r="O89" s="47"/>
    </row>
    <row r="90" spans="1:15" x14ac:dyDescent="0.25">
      <c r="M90" s="47"/>
      <c r="N90" s="47"/>
      <c r="O90" s="47"/>
    </row>
    <row r="91" spans="1:15" x14ac:dyDescent="0.25">
      <c r="M91" s="47"/>
      <c r="N91" s="47"/>
      <c r="O91" s="47"/>
    </row>
    <row r="92" spans="1:15" x14ac:dyDescent="0.25">
      <c r="M92" s="47"/>
      <c r="N92" s="47"/>
      <c r="O92" s="47"/>
    </row>
    <row r="93" spans="1:15" x14ac:dyDescent="0.25">
      <c r="M93" s="47"/>
      <c r="N93" s="47"/>
      <c r="O93" s="47"/>
    </row>
    <row r="94" spans="1:15" x14ac:dyDescent="0.25">
      <c r="M94" s="47"/>
      <c r="N94" s="47"/>
      <c r="O94" s="47"/>
    </row>
    <row r="95" spans="1:15" x14ac:dyDescent="0.25">
      <c r="M95" s="47"/>
      <c r="N95" s="47"/>
      <c r="O95" s="47"/>
    </row>
    <row r="96" spans="1:15" x14ac:dyDescent="0.25">
      <c r="M96" s="47"/>
      <c r="N96" s="47"/>
      <c r="O96" s="47"/>
    </row>
    <row r="97" spans="13:15" x14ac:dyDescent="0.25">
      <c r="M97" s="47"/>
      <c r="N97" s="47"/>
      <c r="O97" s="47"/>
    </row>
    <row r="98" spans="13:15" x14ac:dyDescent="0.25">
      <c r="M98" s="47"/>
      <c r="N98" s="47"/>
      <c r="O98" s="47"/>
    </row>
    <row r="99" spans="13:15" x14ac:dyDescent="0.25">
      <c r="M99" s="47"/>
      <c r="N99" s="47"/>
      <c r="O99" s="47"/>
    </row>
    <row r="100" spans="13:15" x14ac:dyDescent="0.25">
      <c r="M100" s="47"/>
      <c r="N100" s="47"/>
      <c r="O100" s="47"/>
    </row>
    <row r="101" spans="13:15" x14ac:dyDescent="0.25">
      <c r="M101" s="47"/>
      <c r="N101" s="47"/>
      <c r="O101" s="47"/>
    </row>
    <row r="102" spans="13:15" x14ac:dyDescent="0.25">
      <c r="M102" s="47"/>
      <c r="N102" s="47"/>
      <c r="O102" s="47"/>
    </row>
    <row r="103" spans="13:15" x14ac:dyDescent="0.25">
      <c r="M103" s="47"/>
      <c r="N103" s="47"/>
      <c r="O103" s="47"/>
    </row>
    <row r="104" spans="13:15" x14ac:dyDescent="0.25">
      <c r="M104" s="47"/>
      <c r="N104" s="47"/>
      <c r="O104" s="47"/>
    </row>
    <row r="105" spans="13:15" x14ac:dyDescent="0.25">
      <c r="M105" s="47"/>
      <c r="N105" s="47"/>
      <c r="O105" s="47"/>
    </row>
    <row r="106" spans="13:15" x14ac:dyDescent="0.25">
      <c r="M106" s="47"/>
      <c r="N106" s="47"/>
      <c r="O106" s="47"/>
    </row>
    <row r="107" spans="13:15" x14ac:dyDescent="0.25">
      <c r="M107" s="47"/>
      <c r="N107" s="47"/>
      <c r="O107" s="47"/>
    </row>
    <row r="108" spans="13:15" x14ac:dyDescent="0.25">
      <c r="M108" s="47"/>
      <c r="N108" s="47"/>
      <c r="O108" s="47"/>
    </row>
    <row r="109" spans="13:15" x14ac:dyDescent="0.25">
      <c r="M109" s="47"/>
      <c r="N109" s="47"/>
      <c r="O109" s="47"/>
    </row>
    <row r="110" spans="13:15" x14ac:dyDescent="0.25">
      <c r="M110" s="47"/>
      <c r="N110" s="47"/>
      <c r="O110" s="47"/>
    </row>
    <row r="111" spans="13:15" x14ac:dyDescent="0.25">
      <c r="M111" s="47"/>
      <c r="N111" s="47"/>
      <c r="O111" s="47"/>
    </row>
    <row r="112" spans="13:15" x14ac:dyDescent="0.25">
      <c r="M112" s="47"/>
      <c r="N112" s="47"/>
      <c r="O112" s="47"/>
    </row>
    <row r="113" spans="13:15" x14ac:dyDescent="0.25">
      <c r="M113" s="47"/>
      <c r="N113" s="47"/>
      <c r="O113" s="47"/>
    </row>
    <row r="114" spans="13:15" x14ac:dyDescent="0.25">
      <c r="M114" s="47"/>
      <c r="N114" s="47"/>
      <c r="O114" s="47"/>
    </row>
    <row r="115" spans="13:15" x14ac:dyDescent="0.25">
      <c r="M115" s="47"/>
      <c r="N115" s="47"/>
      <c r="O115" s="47"/>
    </row>
    <row r="116" spans="13:15" x14ac:dyDescent="0.25">
      <c r="M116" s="47"/>
      <c r="N116" s="47"/>
      <c r="O116" s="47"/>
    </row>
    <row r="117" spans="13:15" x14ac:dyDescent="0.25">
      <c r="M117" s="47"/>
      <c r="N117" s="47"/>
      <c r="O117" s="47"/>
    </row>
    <row r="118" spans="13:15" x14ac:dyDescent="0.25">
      <c r="M118" s="47"/>
      <c r="N118" s="47"/>
      <c r="O118" s="47"/>
    </row>
    <row r="119" spans="13:15" x14ac:dyDescent="0.25">
      <c r="M119" s="47"/>
      <c r="N119" s="47"/>
      <c r="O119" s="47"/>
    </row>
    <row r="120" spans="13:15" x14ac:dyDescent="0.25">
      <c r="M120" s="47"/>
      <c r="N120" s="47"/>
      <c r="O120" s="47"/>
    </row>
    <row r="121" spans="13:15" x14ac:dyDescent="0.25">
      <c r="M121" s="47"/>
      <c r="N121" s="47"/>
      <c r="O121" s="47"/>
    </row>
    <row r="122" spans="13:15" x14ac:dyDescent="0.25">
      <c r="M122" s="47"/>
      <c r="N122" s="47"/>
      <c r="O122" s="47"/>
    </row>
    <row r="123" spans="13:15" x14ac:dyDescent="0.25">
      <c r="M123" s="47"/>
      <c r="N123" s="47"/>
      <c r="O123" s="47"/>
    </row>
    <row r="124" spans="13:15" x14ac:dyDescent="0.25">
      <c r="M124" s="47"/>
      <c r="N124" s="47"/>
      <c r="O124" s="47"/>
    </row>
    <row r="125" spans="13:15" x14ac:dyDescent="0.25">
      <c r="M125" s="47"/>
      <c r="N125" s="47"/>
      <c r="O125" s="47"/>
    </row>
    <row r="126" spans="13:15" x14ac:dyDescent="0.25">
      <c r="M126" s="47"/>
      <c r="N126" s="47"/>
      <c r="O126" s="47"/>
    </row>
    <row r="127" spans="13:15" x14ac:dyDescent="0.25">
      <c r="M127" s="47"/>
      <c r="N127" s="47"/>
      <c r="O127" s="47"/>
    </row>
    <row r="128" spans="13:15" x14ac:dyDescent="0.25">
      <c r="M128" s="47"/>
      <c r="N128" s="47"/>
      <c r="O128" s="47"/>
    </row>
    <row r="129" spans="13:15" x14ac:dyDescent="0.25">
      <c r="M129" s="47"/>
      <c r="N129" s="47"/>
      <c r="O129" s="47"/>
    </row>
    <row r="130" spans="13:15" x14ac:dyDescent="0.25">
      <c r="M130" s="47"/>
      <c r="N130" s="47"/>
      <c r="O130" s="47"/>
    </row>
    <row r="131" spans="13:15" x14ac:dyDescent="0.25">
      <c r="M131" s="47"/>
      <c r="N131" s="47"/>
      <c r="O131" s="47"/>
    </row>
    <row r="132" spans="13:15" x14ac:dyDescent="0.25">
      <c r="M132" s="47"/>
      <c r="N132" s="47"/>
      <c r="O132" s="47"/>
    </row>
    <row r="133" spans="13:15" x14ac:dyDescent="0.25">
      <c r="M133" s="47"/>
      <c r="N133" s="47"/>
      <c r="O133" s="47"/>
    </row>
    <row r="134" spans="13:15" x14ac:dyDescent="0.25">
      <c r="M134" s="47"/>
      <c r="N134" s="47"/>
      <c r="O134" s="47"/>
    </row>
    <row r="135" spans="13:15" x14ac:dyDescent="0.25">
      <c r="M135" s="47"/>
      <c r="N135" s="47"/>
      <c r="O135" s="47"/>
    </row>
    <row r="136" spans="13:15" x14ac:dyDescent="0.25">
      <c r="M136" s="47"/>
      <c r="N136" s="47"/>
      <c r="O136" s="47"/>
    </row>
    <row r="137" spans="13:15" x14ac:dyDescent="0.25">
      <c r="M137" s="47"/>
      <c r="N137" s="47"/>
      <c r="O137" s="47"/>
    </row>
    <row r="138" spans="13:15" x14ac:dyDescent="0.25">
      <c r="M138" s="47"/>
      <c r="N138" s="47"/>
      <c r="O138" s="47"/>
    </row>
    <row r="139" spans="13:15" x14ac:dyDescent="0.25">
      <c r="M139" s="47"/>
      <c r="N139" s="47"/>
      <c r="O139" s="47"/>
    </row>
    <row r="140" spans="13:15" x14ac:dyDescent="0.25">
      <c r="M140" s="47"/>
      <c r="N140" s="47"/>
      <c r="O140" s="47"/>
    </row>
    <row r="141" spans="13:15" x14ac:dyDescent="0.25">
      <c r="M141" s="47"/>
      <c r="N141" s="47"/>
      <c r="O141" s="47"/>
    </row>
    <row r="142" spans="13:15" x14ac:dyDescent="0.25">
      <c r="M142" s="47"/>
      <c r="N142" s="47"/>
      <c r="O142" s="47"/>
    </row>
    <row r="143" spans="13:15" x14ac:dyDescent="0.25">
      <c r="M143" s="47"/>
      <c r="N143" s="47"/>
      <c r="O143" s="47"/>
    </row>
    <row r="144" spans="13:15" x14ac:dyDescent="0.25">
      <c r="M144" s="47"/>
      <c r="N144" s="47"/>
      <c r="O144" s="47"/>
    </row>
    <row r="145" spans="13:15" x14ac:dyDescent="0.25">
      <c r="M145" s="47"/>
      <c r="N145" s="47"/>
      <c r="O145" s="47"/>
    </row>
    <row r="146" spans="13:15" x14ac:dyDescent="0.25">
      <c r="M146" s="47"/>
      <c r="N146" s="47"/>
      <c r="O146" s="47"/>
    </row>
    <row r="147" spans="13:15" x14ac:dyDescent="0.25">
      <c r="M147" s="47"/>
      <c r="N147" s="47"/>
      <c r="O147" s="47"/>
    </row>
    <row r="148" spans="13:15" x14ac:dyDescent="0.25">
      <c r="M148" s="47"/>
      <c r="N148" s="47"/>
      <c r="O148" s="47"/>
    </row>
    <row r="149" spans="13:15" x14ac:dyDescent="0.25">
      <c r="M149" s="47"/>
      <c r="N149" s="47"/>
      <c r="O149" s="47"/>
    </row>
    <row r="150" spans="13:15" x14ac:dyDescent="0.25">
      <c r="M150" s="47"/>
      <c r="N150" s="47"/>
      <c r="O150" s="47"/>
    </row>
    <row r="151" spans="13:15" x14ac:dyDescent="0.25">
      <c r="M151" s="47"/>
      <c r="N151" s="47"/>
      <c r="O151" s="47"/>
    </row>
    <row r="152" spans="13:15" x14ac:dyDescent="0.25">
      <c r="M152" s="47"/>
      <c r="N152" s="47"/>
      <c r="O152" s="47"/>
    </row>
    <row r="153" spans="13:15" x14ac:dyDescent="0.25">
      <c r="M153" s="47"/>
      <c r="N153" s="47"/>
      <c r="O153" s="47"/>
    </row>
    <row r="154" spans="13:15" x14ac:dyDescent="0.25">
      <c r="M154" s="47"/>
      <c r="N154" s="47"/>
      <c r="O154" s="47"/>
    </row>
    <row r="155" spans="13:15" x14ac:dyDescent="0.25">
      <c r="M155" s="47"/>
      <c r="N155" s="47"/>
      <c r="O155" s="47"/>
    </row>
    <row r="156" spans="13:15" x14ac:dyDescent="0.25">
      <c r="M156" s="47"/>
      <c r="N156" s="47"/>
      <c r="O156" s="47"/>
    </row>
    <row r="157" spans="13:15" x14ac:dyDescent="0.25">
      <c r="M157" s="47"/>
      <c r="N157" s="47"/>
      <c r="O157" s="47"/>
    </row>
    <row r="158" spans="13:15" x14ac:dyDescent="0.25">
      <c r="M158" s="47"/>
      <c r="N158" s="47"/>
      <c r="O158" s="47"/>
    </row>
    <row r="159" spans="13:15" x14ac:dyDescent="0.25">
      <c r="M159" s="47"/>
      <c r="N159" s="47"/>
      <c r="O159" s="47"/>
    </row>
    <row r="160" spans="13:15" x14ac:dyDescent="0.25">
      <c r="M160" s="47"/>
      <c r="N160" s="47"/>
      <c r="O160" s="47"/>
    </row>
    <row r="161" spans="13:15" x14ac:dyDescent="0.25">
      <c r="M161" s="47"/>
      <c r="N161" s="47"/>
      <c r="O161" s="47"/>
    </row>
    <row r="162" spans="13:15" x14ac:dyDescent="0.25">
      <c r="M162" s="47"/>
      <c r="N162" s="47"/>
      <c r="O162" s="47"/>
    </row>
    <row r="163" spans="13:15" x14ac:dyDescent="0.25">
      <c r="M163" s="47"/>
      <c r="N163" s="47"/>
      <c r="O163" s="47"/>
    </row>
    <row r="164" spans="13:15" x14ac:dyDescent="0.25">
      <c r="M164" s="47"/>
      <c r="N164" s="47"/>
      <c r="O164" s="47"/>
    </row>
    <row r="165" spans="13:15" x14ac:dyDescent="0.25">
      <c r="M165" s="47"/>
      <c r="N165" s="47"/>
      <c r="O165" s="47"/>
    </row>
    <row r="166" spans="13:15" x14ac:dyDescent="0.25">
      <c r="M166" s="47"/>
      <c r="N166" s="47"/>
      <c r="O166" s="47"/>
    </row>
    <row r="167" spans="13:15" x14ac:dyDescent="0.25">
      <c r="M167" s="47"/>
      <c r="N167" s="47"/>
      <c r="O167" s="47"/>
    </row>
    <row r="168" spans="13:15" x14ac:dyDescent="0.25">
      <c r="M168" s="47"/>
      <c r="N168" s="47"/>
      <c r="O168" s="47"/>
    </row>
    <row r="169" spans="13:15" x14ac:dyDescent="0.25">
      <c r="M169" s="47"/>
      <c r="N169" s="47"/>
      <c r="O169" s="47"/>
    </row>
    <row r="170" spans="13:15" x14ac:dyDescent="0.25">
      <c r="M170" s="47"/>
      <c r="N170" s="47"/>
      <c r="O170" s="47"/>
    </row>
    <row r="171" spans="13:15" x14ac:dyDescent="0.25">
      <c r="M171" s="47"/>
      <c r="N171" s="47"/>
      <c r="O171" s="47"/>
    </row>
    <row r="172" spans="13:15" x14ac:dyDescent="0.25">
      <c r="M172" s="47"/>
      <c r="N172" s="47"/>
      <c r="O172" s="47"/>
    </row>
    <row r="173" spans="13:15" x14ac:dyDescent="0.25">
      <c r="M173" s="47"/>
      <c r="N173" s="47"/>
      <c r="O173" s="47"/>
    </row>
    <row r="174" spans="13:15" x14ac:dyDescent="0.25">
      <c r="M174" s="47"/>
      <c r="N174" s="47"/>
      <c r="O174" s="47"/>
    </row>
    <row r="175" spans="13:15" x14ac:dyDescent="0.25">
      <c r="M175" s="47"/>
      <c r="N175" s="47"/>
      <c r="O175" s="47"/>
    </row>
    <row r="176" spans="13:15" x14ac:dyDescent="0.25">
      <c r="M176" s="47"/>
      <c r="N176" s="47"/>
      <c r="O176" s="47"/>
    </row>
    <row r="177" spans="13:15" x14ac:dyDescent="0.25">
      <c r="M177" s="47"/>
      <c r="N177" s="47"/>
      <c r="O177" s="47"/>
    </row>
    <row r="178" spans="13:15" x14ac:dyDescent="0.25">
      <c r="M178" s="47"/>
      <c r="N178" s="47"/>
      <c r="O178" s="47"/>
    </row>
    <row r="179" spans="13:15" x14ac:dyDescent="0.25">
      <c r="M179" s="47"/>
      <c r="N179" s="47"/>
      <c r="O179" s="47"/>
    </row>
    <row r="180" spans="13:15" x14ac:dyDescent="0.25">
      <c r="M180" s="47"/>
      <c r="N180" s="47"/>
      <c r="O180" s="47"/>
    </row>
    <row r="181" spans="13:15" x14ac:dyDescent="0.25">
      <c r="M181" s="47"/>
      <c r="N181" s="47"/>
      <c r="O181" s="47"/>
    </row>
    <row r="182" spans="13:15" x14ac:dyDescent="0.25">
      <c r="M182" s="47"/>
      <c r="N182" s="47"/>
      <c r="O182" s="47"/>
    </row>
    <row r="183" spans="13:15" x14ac:dyDescent="0.25">
      <c r="M183" s="47"/>
      <c r="N183" s="47"/>
      <c r="O183" s="47"/>
    </row>
    <row r="184" spans="13:15" x14ac:dyDescent="0.25">
      <c r="M184" s="47"/>
      <c r="N184" s="47"/>
      <c r="O184" s="47"/>
    </row>
  </sheetData>
  <mergeCells count="1">
    <mergeCell ref="A1:K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C3" sqref="C3:G5"/>
    </sheetView>
  </sheetViews>
  <sheetFormatPr defaultRowHeight="15" x14ac:dyDescent="0.25"/>
  <cols>
    <col min="3" max="3" width="23.7109375" customWidth="1"/>
    <col min="4" max="4" width="18.7109375" bestFit="1" customWidth="1"/>
    <col min="5" max="5" width="21.42578125" bestFit="1" customWidth="1"/>
    <col min="6" max="6" width="17" bestFit="1" customWidth="1"/>
    <col min="7" max="7" width="20.42578125" bestFit="1" customWidth="1"/>
  </cols>
  <sheetData>
    <row r="1" spans="1:11" x14ac:dyDescent="0.25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23.25" x14ac:dyDescent="0.35">
      <c r="A3" s="53"/>
      <c r="B3" s="53"/>
      <c r="C3" s="39"/>
      <c r="D3" s="39" t="s">
        <v>213</v>
      </c>
      <c r="E3" s="39" t="s">
        <v>214</v>
      </c>
      <c r="F3" s="39" t="s">
        <v>215</v>
      </c>
      <c r="G3" s="39" t="s">
        <v>216</v>
      </c>
      <c r="H3" s="53"/>
      <c r="I3" s="53"/>
      <c r="J3" s="53"/>
      <c r="K3" s="53"/>
    </row>
    <row r="4" spans="1:11" ht="23.25" x14ac:dyDescent="0.35">
      <c r="A4" s="53"/>
      <c r="B4" s="53"/>
      <c r="C4" s="39" t="s">
        <v>211</v>
      </c>
      <c r="D4" s="54" t="s">
        <v>217</v>
      </c>
      <c r="E4" s="55">
        <v>2.12</v>
      </c>
      <c r="F4" s="56">
        <f>34/71</f>
        <v>0.47887323943661969</v>
      </c>
      <c r="G4" s="56">
        <f>0.17/74</f>
        <v>2.2972972972972973E-3</v>
      </c>
      <c r="H4" s="53"/>
      <c r="I4" s="53"/>
      <c r="J4" s="53"/>
      <c r="K4" s="53"/>
    </row>
    <row r="5" spans="1:11" ht="23.25" x14ac:dyDescent="0.35">
      <c r="A5" s="53"/>
      <c r="B5" s="53"/>
      <c r="C5" s="39" t="s">
        <v>212</v>
      </c>
      <c r="D5" s="57" t="s">
        <v>218</v>
      </c>
      <c r="E5" s="55">
        <v>2.12</v>
      </c>
      <c r="F5" s="56">
        <f>34/71</f>
        <v>0.47887323943661969</v>
      </c>
      <c r="G5" s="56">
        <f>-3.22/112</f>
        <v>-2.8750000000000001E-2</v>
      </c>
      <c r="H5" s="53"/>
      <c r="I5" s="53"/>
      <c r="J5" s="53"/>
      <c r="K5" s="53"/>
    </row>
    <row r="6" spans="1:11" x14ac:dyDescent="0.2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</row>
    <row r="7" spans="1:11" x14ac:dyDescent="0.25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</row>
    <row r="8" spans="1:11" x14ac:dyDescent="0.25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</row>
    <row r="9" spans="1:11" x14ac:dyDescent="0.25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</row>
    <row r="10" spans="1:11" x14ac:dyDescent="0.25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</row>
    <row r="11" spans="1:11" x14ac:dyDescent="0.25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3"/>
    </row>
    <row r="12" spans="1:11" x14ac:dyDescent="0.25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</row>
    <row r="13" spans="1:11" x14ac:dyDescent="0.25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3"/>
    </row>
    <row r="14" spans="1:11" x14ac:dyDescent="0.25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</row>
    <row r="15" spans="1:11" x14ac:dyDescent="0.25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2016-01-07T08:35:37Z</dcterms:created>
  <dcterms:modified xsi:type="dcterms:W3CDTF">2016-01-14T12:54:19Z</dcterms:modified>
</cp:coreProperties>
</file>