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J5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3" i="1"/>
  <c r="J3" i="1" s="1"/>
  <c r="G93" i="1"/>
  <c r="G90" i="1"/>
  <c r="G83" i="1"/>
  <c r="G80" i="1"/>
  <c r="G73" i="1"/>
  <c r="G69" i="1"/>
  <c r="G63" i="1"/>
  <c r="G60" i="1"/>
  <c r="G57" i="1"/>
  <c r="G52" i="1"/>
  <c r="G48" i="1"/>
  <c r="G45" i="1"/>
  <c r="G39" i="1"/>
  <c r="G32" i="1"/>
  <c r="G28" i="1"/>
  <c r="G21" i="1"/>
  <c r="G12" i="1"/>
  <c r="G92" i="1"/>
  <c r="G91" i="1"/>
  <c r="G89" i="1"/>
  <c r="G88" i="1"/>
  <c r="G87" i="1"/>
  <c r="G86" i="1"/>
  <c r="G85" i="1"/>
  <c r="G84" i="1"/>
  <c r="G82" i="1"/>
  <c r="G81" i="1"/>
  <c r="G79" i="1"/>
  <c r="G78" i="1"/>
  <c r="G77" i="1"/>
  <c r="G76" i="1"/>
  <c r="G75" i="1"/>
  <c r="G74" i="1"/>
  <c r="G72" i="1"/>
  <c r="G71" i="1"/>
  <c r="G70" i="1"/>
  <c r="G68" i="1"/>
  <c r="G67" i="1"/>
  <c r="G66" i="1"/>
  <c r="G65" i="1"/>
  <c r="G64" i="1"/>
  <c r="G62" i="1"/>
  <c r="G61" i="1"/>
  <c r="G59" i="1"/>
  <c r="G58" i="1"/>
  <c r="G56" i="1"/>
  <c r="G55" i="1"/>
  <c r="G54" i="1"/>
  <c r="G53" i="1"/>
  <c r="G51" i="1"/>
  <c r="G50" i="1"/>
  <c r="G49" i="1"/>
  <c r="G47" i="1"/>
  <c r="G46" i="1"/>
  <c r="G44" i="1"/>
  <c r="G43" i="1"/>
  <c r="G42" i="1"/>
  <c r="G41" i="1"/>
  <c r="G40" i="1"/>
  <c r="G38" i="1"/>
  <c r="G37" i="1"/>
  <c r="G36" i="1"/>
  <c r="G35" i="1"/>
  <c r="G34" i="1"/>
  <c r="G33" i="1"/>
  <c r="G31" i="1"/>
  <c r="G30" i="1"/>
  <c r="G29" i="1"/>
  <c r="G27" i="1"/>
  <c r="G26" i="1"/>
  <c r="G25" i="1"/>
  <c r="G24" i="1"/>
  <c r="G23" i="1"/>
  <c r="G22" i="1"/>
  <c r="G20" i="1"/>
  <c r="G19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  <c r="J4" i="1" l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</calcChain>
</file>

<file path=xl/sharedStrings.xml><?xml version="1.0" encoding="utf-8"?>
<sst xmlns="http://schemas.openxmlformats.org/spreadsheetml/2006/main" count="419" uniqueCount="181">
  <si>
    <t>Tennis</t>
  </si>
  <si>
    <t>Lost</t>
  </si>
  <si>
    <t>Won</t>
  </si>
  <si>
    <t>WTA Florianpolis</t>
  </si>
  <si>
    <t>T.Pereira v A.Beck</t>
  </si>
  <si>
    <t>ATP Kitzbuhel</t>
  </si>
  <si>
    <t>J.Melzer v D.Gimeno-Traver</t>
  </si>
  <si>
    <t>ATP Washington</t>
  </si>
  <si>
    <t>V.Pospisil v D.Young</t>
  </si>
  <si>
    <t>R.Gasquet v G.Muller</t>
  </si>
  <si>
    <t>WTA Stanford</t>
  </si>
  <si>
    <t>C.Wozniacki v V.Lepchenko</t>
  </si>
  <si>
    <t>V.Posposil v J.Isner</t>
  </si>
  <si>
    <t>P.Kohlscreiber v F.Fognini</t>
  </si>
  <si>
    <t>S.Groth v F.Lopez</t>
  </si>
  <si>
    <t>M.Cilic v S.Querrey</t>
  </si>
  <si>
    <t>WTA Washington</t>
  </si>
  <si>
    <t>S.Stosur v M.Niculescu</t>
  </si>
  <si>
    <t>J.Isner v S.Johnson</t>
  </si>
  <si>
    <t>Snooker</t>
  </si>
  <si>
    <t>Shanghai Masters Qualifying</t>
  </si>
  <si>
    <t>G.Greene v R.Milkins</t>
  </si>
  <si>
    <t>ATP Montreal</t>
  </si>
  <si>
    <t>F.Lopez v T.Robredo</t>
  </si>
  <si>
    <t>WTA Toronto</t>
  </si>
  <si>
    <t>S.Lisicki v V.Williams</t>
  </si>
  <si>
    <t>J.Isner v B.Becker</t>
  </si>
  <si>
    <t>K.Pliskova v M.Lucic-Baroni</t>
  </si>
  <si>
    <t>A.Murray v T.Robredo</t>
  </si>
  <si>
    <t>S.Halep v J.Jankovic</t>
  </si>
  <si>
    <t>D.Cibulkova v A.Cornet</t>
  </si>
  <si>
    <t>E.Makarova v P.Hercog</t>
  </si>
  <si>
    <t>B.Bencic v C.Wozniacki</t>
  </si>
  <si>
    <t>P.Kvitova v V.Azarenka</t>
  </si>
  <si>
    <t>A.Radwanska v A.Cornet</t>
  </si>
  <si>
    <t>V.Azarenka v S.Errani</t>
  </si>
  <si>
    <t>S.Williams v A.Petkovic</t>
  </si>
  <si>
    <t>R.Nadal v K.Nishikori</t>
  </si>
  <si>
    <t>Darts</t>
  </si>
  <si>
    <t>Perth Masters</t>
  </si>
  <si>
    <t>J.Wade v P.Wright</t>
  </si>
  <si>
    <t>N.Djokovic v A.Murray</t>
  </si>
  <si>
    <t>ATP Cincinnati</t>
  </si>
  <si>
    <t>J-W.Tsonga v F.Verdasco</t>
  </si>
  <si>
    <t>A.Seppi v F.Lopez</t>
  </si>
  <si>
    <t>T.Robredo v S.Querrey</t>
  </si>
  <si>
    <t>S.Wawrinka v I.Karlovic</t>
  </si>
  <si>
    <t>T.Berdych v A.Dolgopolov</t>
  </si>
  <si>
    <t>ATP Winston-Salem</t>
  </si>
  <si>
    <t>J-WTsonga v D.Istomin</t>
  </si>
  <si>
    <t>S.Johnson v Y-H.Lu</t>
  </si>
  <si>
    <t>WTA New Haven</t>
  </si>
  <si>
    <t>D.Cibulkova v L.Safarova</t>
  </si>
  <si>
    <t>WTA US Open</t>
  </si>
  <si>
    <t>F.Schiavone v Y.Wickmayer</t>
  </si>
  <si>
    <t>E.Bouchard v A.Riske</t>
  </si>
  <si>
    <t>ATP US Open</t>
  </si>
  <si>
    <t>G.Simon v D.Young</t>
  </si>
  <si>
    <t>J.Chardy v M.Klizan</t>
  </si>
  <si>
    <t>A.Seppi v T.Gabashvili</t>
  </si>
  <si>
    <t>N.Mahut v G.Garcia-Lopez</t>
  </si>
  <si>
    <t>D.Ferrer v J.Chardy</t>
  </si>
  <si>
    <t>B.Bencic v V.Williams</t>
  </si>
  <si>
    <t>A.Radwanska v M.Keys</t>
  </si>
  <si>
    <t>V.Azarenka v A.Kerber</t>
  </si>
  <si>
    <t>V.Lepchenko v M.Barthel</t>
  </si>
  <si>
    <t>S.Lisicki v S.Halep</t>
  </si>
  <si>
    <t>F.Pennetta v S.Stosur</t>
  </si>
  <si>
    <t>6 Red World Championship Q</t>
  </si>
  <si>
    <t>D.Junhui v G.Dott</t>
  </si>
  <si>
    <t>J.Perry v A.McGill</t>
  </si>
  <si>
    <t>European Tour 7</t>
  </si>
  <si>
    <t>J.Pipe v M.Suljovic</t>
  </si>
  <si>
    <t>S.Bunting v I.White</t>
  </si>
  <si>
    <t>M.Smith v W.Newton</t>
  </si>
  <si>
    <t>D.Chisnall v J.Pipe</t>
  </si>
  <si>
    <t>K.Painter v M.Smith</t>
  </si>
  <si>
    <t>J.Wade v R.Thornton</t>
  </si>
  <si>
    <t>Shanghai Masters</t>
  </si>
  <si>
    <t>J.Higgins v L.Wenbo</t>
  </si>
  <si>
    <t>J.Perry v K.Wilson</t>
  </si>
  <si>
    <t>D.Junhui v K.Wilson</t>
  </si>
  <si>
    <t>European Tour 8</t>
  </si>
  <si>
    <t>D.Chisnall v W.O'Connor</t>
  </si>
  <si>
    <t>K.Huybrechts v D.Webster</t>
  </si>
  <si>
    <t>R.Huybrechts v M.Van Gerwen</t>
  </si>
  <si>
    <t>WTA Tokyo</t>
  </si>
  <si>
    <t>D.Cilbulkova v M.Lucic-Baroni</t>
  </si>
  <si>
    <t>A.Kerber v D.Gavrilova</t>
  </si>
  <si>
    <t>ATP Metz</t>
  </si>
  <si>
    <t>G.Simon v E.Roger-Vasselin</t>
  </si>
  <si>
    <t>APT St Petersburg</t>
  </si>
  <si>
    <t>D.Thiem v J.Sousa</t>
  </si>
  <si>
    <t>ATP Shenzhen</t>
  </si>
  <si>
    <t>S.Bolelli v A.Haider-Maurer</t>
  </si>
  <si>
    <t>WTA Wuhen</t>
  </si>
  <si>
    <t>T.Pironkova v C.Giorgi</t>
  </si>
  <si>
    <t>M.Keys v M.Rybarikova</t>
  </si>
  <si>
    <t>I-C.Begu v Z.Diyas</t>
  </si>
  <si>
    <t>C.Suarez Navarro v M.Niculescu</t>
  </si>
  <si>
    <t>S.Halep v A.Pavlyunchekova</t>
  </si>
  <si>
    <t>Date</t>
  </si>
  <si>
    <t>Sport</t>
  </si>
  <si>
    <t>Tournament</t>
  </si>
  <si>
    <t>Match</t>
  </si>
  <si>
    <t>Result</t>
  </si>
  <si>
    <t>Odds</t>
  </si>
  <si>
    <t>T.Pereira</t>
  </si>
  <si>
    <t>J.Melzer</t>
  </si>
  <si>
    <t>D.Young</t>
  </si>
  <si>
    <t>R.Gasquet</t>
  </si>
  <si>
    <t xml:space="preserve">C.Wozniacki </t>
  </si>
  <si>
    <t>V.Pospisil</t>
  </si>
  <si>
    <t>P.Kohlscreiber</t>
  </si>
  <si>
    <t>S.Groth</t>
  </si>
  <si>
    <t>M.Cilic</t>
  </si>
  <si>
    <t>S.Stosur</t>
  </si>
  <si>
    <t>J.Isner</t>
  </si>
  <si>
    <t>G.Greene</t>
  </si>
  <si>
    <t>S.Lisicki</t>
  </si>
  <si>
    <t>T.Robredo</t>
  </si>
  <si>
    <t>K.Pliskova</t>
  </si>
  <si>
    <t>A.Murrar</t>
  </si>
  <si>
    <t>S.Halep</t>
  </si>
  <si>
    <t xml:space="preserve">D.Cibulkova </t>
  </si>
  <si>
    <t xml:space="preserve">E.Makarova </t>
  </si>
  <si>
    <t>B.Bencic</t>
  </si>
  <si>
    <t>P.Kvitova</t>
  </si>
  <si>
    <t xml:space="preserve">A.Radwanska </t>
  </si>
  <si>
    <t>V.Azarenka</t>
  </si>
  <si>
    <t>S.Williams</t>
  </si>
  <si>
    <t>R.Nadal</t>
  </si>
  <si>
    <t>J.Wade</t>
  </si>
  <si>
    <t>N.Djokovic</t>
  </si>
  <si>
    <t>J-W.Tsonga</t>
  </si>
  <si>
    <t>A.Seppi</t>
  </si>
  <si>
    <t xml:space="preserve">S.Wawrinka </t>
  </si>
  <si>
    <t>T.Berdych</t>
  </si>
  <si>
    <t xml:space="preserve">J-W.Tsonga </t>
  </si>
  <si>
    <t>Y-H.Lu</t>
  </si>
  <si>
    <t>D.Cibulkova</t>
  </si>
  <si>
    <t>Y.Wickmayer</t>
  </si>
  <si>
    <t>E.Bouchard</t>
  </si>
  <si>
    <t>G.Simon</t>
  </si>
  <si>
    <t>M.Klizan</t>
  </si>
  <si>
    <t>N.Mahut</t>
  </si>
  <si>
    <t>D.Ferrer</t>
  </si>
  <si>
    <t>V.Williams</t>
  </si>
  <si>
    <t>V.Lepchenko</t>
  </si>
  <si>
    <t>F.Pennetta</t>
  </si>
  <si>
    <t>D.Junhui</t>
  </si>
  <si>
    <t>J.Perry</t>
  </si>
  <si>
    <t>J.Pipe</t>
  </si>
  <si>
    <t>S.Bunting</t>
  </si>
  <si>
    <t>M.Smith</t>
  </si>
  <si>
    <t>D.Chisnall</t>
  </si>
  <si>
    <t>K.Painter</t>
  </si>
  <si>
    <t>J.Higgins</t>
  </si>
  <si>
    <t>K.Huybrechts</t>
  </si>
  <si>
    <t>R.Huybrechts</t>
  </si>
  <si>
    <t>D.Cilbulkova</t>
  </si>
  <si>
    <t>A.Kerber</t>
  </si>
  <si>
    <t>D.Thiem</t>
  </si>
  <si>
    <t>S.Bolelli</t>
  </si>
  <si>
    <t>T.Pironkova</t>
  </si>
  <si>
    <t>M.Keys</t>
  </si>
  <si>
    <t>I-C.Begu</t>
  </si>
  <si>
    <t>C.Suarez Navarro</t>
  </si>
  <si>
    <t>Selection</t>
  </si>
  <si>
    <t>Stake</t>
  </si>
  <si>
    <t>Accumulator of days bets</t>
  </si>
  <si>
    <t>Profit/Loss</t>
  </si>
  <si>
    <t>Running Bank</t>
  </si>
  <si>
    <t>Total Profit/Loss:</t>
  </si>
  <si>
    <t>Head 2 Head Sports Results - Tipster Street - 01/08/2015 - 30/09/2015</t>
  </si>
  <si>
    <t>Average Odds</t>
  </si>
  <si>
    <t>Total Staked</t>
  </si>
  <si>
    <t>Profit / Loss</t>
  </si>
  <si>
    <t>0.08 pts</t>
  </si>
  <si>
    <t>164 pts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</si>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</sst>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4" fontId="5" fillId="2" borderId="1" xfId="1" applyNumberFormat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169" fontId="5" fillId="2" borderId="1" xfId="1" applyNumberFormat="1" applyFont="1" applyBorder="1" applyAlignment="1">
      <alignment horizontal="center"/>
    </xf>
    <xf numFmtId="2" fontId="5" fillId="2" borderId="1" xfId="1" applyNumberFormat="1" applyFont="1" applyBorder="1" applyAlignment="1">
      <alignment horizontal="center"/>
    </xf>
    <xf numFmtId="14" fontId="5" fillId="3" borderId="1" xfId="2" applyNumberFormat="1" applyFont="1" applyBorder="1" applyAlignment="1">
      <alignment horizontal="center"/>
    </xf>
    <xf numFmtId="0" fontId="5" fillId="3" borderId="1" xfId="2" applyFont="1" applyBorder="1" applyAlignment="1">
      <alignment horizontal="center"/>
    </xf>
    <xf numFmtId="169" fontId="5" fillId="3" borderId="1" xfId="2" applyNumberFormat="1" applyFont="1" applyBorder="1" applyAlignment="1">
      <alignment horizontal="center"/>
    </xf>
    <xf numFmtId="2" fontId="5" fillId="3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6" fillId="4" borderId="1" xfId="0" applyNumberFormat="1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169" fontId="8" fillId="5" borderId="1" xfId="0" applyNumberFormat="1" applyFont="1" applyFill="1" applyBorder="1" applyAlignment="1">
      <alignment horizontal="center" wrapText="1"/>
    </xf>
    <xf numFmtId="169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 2 Head Sports</a:t>
            </a:r>
            <a:r>
              <a:rPr lang="en-US" baseline="0"/>
              <a:t> - </a:t>
            </a:r>
            <a:r>
              <a:rPr lang="en-US"/>
              <a:t>Running Bank - 01/08/2015 - 30/09/2015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Sheet1!$J$3:$J$93</c:f>
              <c:numCache>
                <c:formatCode>"£"#,##0.00</c:formatCode>
                <c:ptCount val="91"/>
                <c:pt idx="0">
                  <c:v>12.000000000000002</c:v>
                </c:pt>
                <c:pt idx="1">
                  <c:v>34</c:v>
                </c:pt>
                <c:pt idx="2">
                  <c:v>14</c:v>
                </c:pt>
                <c:pt idx="3">
                  <c:v>23.230769230769234</c:v>
                </c:pt>
                <c:pt idx="4">
                  <c:v>3.2307692307692335</c:v>
                </c:pt>
                <c:pt idx="5">
                  <c:v>-16.769230769230766</c:v>
                </c:pt>
                <c:pt idx="6">
                  <c:v>-0.7692307692307665</c:v>
                </c:pt>
                <c:pt idx="7">
                  <c:v>24.230769230769234</c:v>
                </c:pt>
                <c:pt idx="8">
                  <c:v>32.230769230769234</c:v>
                </c:pt>
                <c:pt idx="9">
                  <c:v>22.230769230769234</c:v>
                </c:pt>
                <c:pt idx="10">
                  <c:v>29.503496503496507</c:v>
                </c:pt>
                <c:pt idx="11">
                  <c:v>37.503496503496507</c:v>
                </c:pt>
                <c:pt idx="12">
                  <c:v>17.503496503496507</c:v>
                </c:pt>
                <c:pt idx="13">
                  <c:v>34.170163170163178</c:v>
                </c:pt>
                <c:pt idx="14">
                  <c:v>62.170163170163178</c:v>
                </c:pt>
                <c:pt idx="15">
                  <c:v>96.170163170163178</c:v>
                </c:pt>
                <c:pt idx="16">
                  <c:v>100.78554778554779</c:v>
                </c:pt>
                <c:pt idx="17">
                  <c:v>80.785547785547791</c:v>
                </c:pt>
                <c:pt idx="18">
                  <c:v>70.785547785547791</c:v>
                </c:pt>
                <c:pt idx="19">
                  <c:v>73.642690642690653</c:v>
                </c:pt>
                <c:pt idx="20">
                  <c:v>82.531579531579538</c:v>
                </c:pt>
                <c:pt idx="21">
                  <c:v>62.531579531579538</c:v>
                </c:pt>
                <c:pt idx="22">
                  <c:v>42.531579531579538</c:v>
                </c:pt>
                <c:pt idx="23">
                  <c:v>75.031579531579538</c:v>
                </c:pt>
                <c:pt idx="24">
                  <c:v>55.031579531579538</c:v>
                </c:pt>
                <c:pt idx="25">
                  <c:v>45.031579531579538</c:v>
                </c:pt>
                <c:pt idx="26">
                  <c:v>52.304306804306812</c:v>
                </c:pt>
                <c:pt idx="27">
                  <c:v>32.304306804306812</c:v>
                </c:pt>
                <c:pt idx="28">
                  <c:v>35.161449661449666</c:v>
                </c:pt>
                <c:pt idx="29">
                  <c:v>25.161449661449666</c:v>
                </c:pt>
                <c:pt idx="30">
                  <c:v>5.1614496614496659</c:v>
                </c:pt>
                <c:pt idx="31">
                  <c:v>23.343267843267849</c:v>
                </c:pt>
                <c:pt idx="32">
                  <c:v>3.3432678432678493</c:v>
                </c:pt>
                <c:pt idx="33">
                  <c:v>-16.656732156732151</c:v>
                </c:pt>
                <c:pt idx="34">
                  <c:v>-36.656732156732147</c:v>
                </c:pt>
                <c:pt idx="35">
                  <c:v>-16.656732156732147</c:v>
                </c:pt>
                <c:pt idx="36">
                  <c:v>-26.656732156732147</c:v>
                </c:pt>
                <c:pt idx="37">
                  <c:v>-15.22816072816072</c:v>
                </c:pt>
                <c:pt idx="38">
                  <c:v>-35.228160728160717</c:v>
                </c:pt>
                <c:pt idx="39">
                  <c:v>-29.672605172605163</c:v>
                </c:pt>
                <c:pt idx="40">
                  <c:v>2.3273948273948371</c:v>
                </c:pt>
                <c:pt idx="41">
                  <c:v>-17.672605172605163</c:v>
                </c:pt>
                <c:pt idx="42">
                  <c:v>-27.672605172605163</c:v>
                </c:pt>
                <c:pt idx="43">
                  <c:v>-18.581696081696073</c:v>
                </c:pt>
                <c:pt idx="44">
                  <c:v>-1.081696081696073</c:v>
                </c:pt>
                <c:pt idx="45">
                  <c:v>16.178303918303925</c:v>
                </c:pt>
                <c:pt idx="46">
                  <c:v>-3.821696081696075</c:v>
                </c:pt>
                <c:pt idx="47">
                  <c:v>-23.821696081696075</c:v>
                </c:pt>
                <c:pt idx="48">
                  <c:v>-13.821696081696075</c:v>
                </c:pt>
                <c:pt idx="49">
                  <c:v>-23.821696081696075</c:v>
                </c:pt>
                <c:pt idx="50">
                  <c:v>-43.821696081696075</c:v>
                </c:pt>
                <c:pt idx="51">
                  <c:v>-63.821696081696075</c:v>
                </c:pt>
                <c:pt idx="52">
                  <c:v>-34.932807192807182</c:v>
                </c:pt>
                <c:pt idx="53">
                  <c:v>-54.932807192807182</c:v>
                </c:pt>
                <c:pt idx="54">
                  <c:v>-64.932807192807189</c:v>
                </c:pt>
                <c:pt idx="55">
                  <c:v>-53.266140526140518</c:v>
                </c:pt>
                <c:pt idx="56">
                  <c:v>-40.958448218448211</c:v>
                </c:pt>
                <c:pt idx="57">
                  <c:v>-25.362448218448211</c:v>
                </c:pt>
                <c:pt idx="58">
                  <c:v>-21.362448218448211</c:v>
                </c:pt>
                <c:pt idx="59">
                  <c:v>-4.0291148851148755</c:v>
                </c:pt>
                <c:pt idx="60">
                  <c:v>8.4108851148851258</c:v>
                </c:pt>
                <c:pt idx="61">
                  <c:v>21.744218448218454</c:v>
                </c:pt>
                <c:pt idx="62">
                  <c:v>35.077551781551783</c:v>
                </c:pt>
                <c:pt idx="63">
                  <c:v>51.744218448218454</c:v>
                </c:pt>
                <c:pt idx="64">
                  <c:v>31.744218448218454</c:v>
                </c:pt>
                <c:pt idx="65">
                  <c:v>39.744218448218454</c:v>
                </c:pt>
                <c:pt idx="66">
                  <c:v>29.744218448218454</c:v>
                </c:pt>
                <c:pt idx="67">
                  <c:v>37.016945720945728</c:v>
                </c:pt>
                <c:pt idx="68">
                  <c:v>17.016945720945728</c:v>
                </c:pt>
                <c:pt idx="69">
                  <c:v>27.683612387612392</c:v>
                </c:pt>
                <c:pt idx="70">
                  <c:v>17.683612387612392</c:v>
                </c:pt>
                <c:pt idx="71">
                  <c:v>31.016945720945721</c:v>
                </c:pt>
                <c:pt idx="72">
                  <c:v>11.016945720945721</c:v>
                </c:pt>
                <c:pt idx="73">
                  <c:v>-8.9830542790542793</c:v>
                </c:pt>
                <c:pt idx="74">
                  <c:v>-1.7103270063270042</c:v>
                </c:pt>
                <c:pt idx="75">
                  <c:v>8.2896729936729958</c:v>
                </c:pt>
                <c:pt idx="76">
                  <c:v>-11.710327006327004</c:v>
                </c:pt>
                <c:pt idx="77">
                  <c:v>-21.710327006327006</c:v>
                </c:pt>
                <c:pt idx="78">
                  <c:v>-15.043660339660342</c:v>
                </c:pt>
                <c:pt idx="79">
                  <c:v>-11.710327006327006</c:v>
                </c:pt>
                <c:pt idx="80">
                  <c:v>-6.149327006327006</c:v>
                </c:pt>
                <c:pt idx="81">
                  <c:v>-0.43504129204129427</c:v>
                </c:pt>
                <c:pt idx="82">
                  <c:v>-20.435041292041294</c:v>
                </c:pt>
                <c:pt idx="83">
                  <c:v>-10.435041292041294</c:v>
                </c:pt>
                <c:pt idx="84">
                  <c:v>-30.435041292041294</c:v>
                </c:pt>
                <c:pt idx="85">
                  <c:v>-24.720755577755583</c:v>
                </c:pt>
                <c:pt idx="86">
                  <c:v>-15.831866688866693</c:v>
                </c:pt>
                <c:pt idx="87">
                  <c:v>-25.831866688866693</c:v>
                </c:pt>
                <c:pt idx="88">
                  <c:v>-12.498533355533363</c:v>
                </c:pt>
                <c:pt idx="89">
                  <c:v>-8.8621697191697244</c:v>
                </c:pt>
                <c:pt idx="90">
                  <c:v>0.84383028083027511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99115864"/>
        <c:axId val="399115472"/>
      </c:lineChart>
      <c:catAx>
        <c:axId val="399115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15472"/>
        <c:crosses val="autoZero"/>
        <c:auto val="1"/>
        <c:lblAlgn val="ctr"/>
        <c:lblOffset val="100"/>
        <c:noMultiLvlLbl val="0"/>
      </c:catAx>
      <c:valAx>
        <c:axId val="399115472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1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581024</xdr:colOff>
      <xdr:row>2</xdr:row>
      <xdr:rowOff>9524</xdr:rowOff>
    </xdr:from>
    <xdr:to>
      <xdr:col>20</xdr:col>
      <xdr:colOff>247650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selection activeCell="A8" sqref="A8"/>
    </sheetView>
  </sheetViews>
  <sheetFormatPr defaultRowHeight="15.75" x14ac:dyDescent="0.25"/>
  <cols>
    <col min="1" max="1" width="11.85546875" style="2" bestFit="1" customWidth="1"/>
    <col min="2" max="2" width="9.140625" style="3"/>
    <col min="3" max="3" width="26.7109375" style="3" customWidth="1"/>
    <col min="4" max="4" width="30.5703125" style="3" customWidth="1"/>
    <col min="5" max="5" width="8.140625" style="5" customWidth="1"/>
    <col min="6" max="6" width="24.28515625" style="3" customWidth="1"/>
    <col min="7" max="7" width="12.42578125" style="4" customWidth="1"/>
    <col min="8" max="8" width="10.140625" style="3" customWidth="1"/>
    <col min="9" max="9" width="12.28515625" style="5" customWidth="1"/>
    <col min="10" max="10" width="15.28515625" style="5" customWidth="1"/>
    <col min="12" max="12" width="20.7109375" style="1" customWidth="1"/>
    <col min="13" max="13" width="18.7109375" style="1" customWidth="1"/>
    <col min="14" max="14" width="21.42578125" style="1" customWidth="1"/>
    <col min="15" max="15" width="14.5703125" style="1" customWidth="1"/>
  </cols>
  <sheetData>
    <row r="1" spans="1:10" ht="28.5" x14ac:dyDescent="0.45">
      <c r="A1" s="15" t="s">
        <v>174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7.45" customHeight="1" x14ac:dyDescent="0.25">
      <c r="A2" s="16" t="s">
        <v>101</v>
      </c>
      <c r="B2" s="17" t="s">
        <v>102</v>
      </c>
      <c r="C2" s="17" t="s">
        <v>103</v>
      </c>
      <c r="D2" s="17" t="s">
        <v>104</v>
      </c>
      <c r="E2" s="18" t="s">
        <v>169</v>
      </c>
      <c r="F2" s="17" t="s">
        <v>168</v>
      </c>
      <c r="G2" s="19" t="s">
        <v>106</v>
      </c>
      <c r="H2" s="17" t="s">
        <v>105</v>
      </c>
      <c r="I2" s="20" t="s">
        <v>171</v>
      </c>
      <c r="J2" s="18" t="s">
        <v>172</v>
      </c>
    </row>
    <row r="3" spans="1:10" ht="17.45" customHeight="1" x14ac:dyDescent="0.25">
      <c r="A3" s="6">
        <v>42218</v>
      </c>
      <c r="B3" s="7" t="s">
        <v>0</v>
      </c>
      <c r="C3" s="7" t="s">
        <v>3</v>
      </c>
      <c r="D3" s="7" t="s">
        <v>4</v>
      </c>
      <c r="E3" s="8">
        <v>20</v>
      </c>
      <c r="F3" s="7" t="s">
        <v>107</v>
      </c>
      <c r="G3" s="9">
        <f>(3/5)+1</f>
        <v>1.6</v>
      </c>
      <c r="H3" s="7" t="s">
        <v>2</v>
      </c>
      <c r="I3" s="8">
        <f>IF(H3="Won",E3*(G3-1),-E3)</f>
        <v>12.000000000000002</v>
      </c>
      <c r="J3" s="8">
        <f>I3</f>
        <v>12.000000000000002</v>
      </c>
    </row>
    <row r="4" spans="1:10" ht="17.45" customHeight="1" x14ac:dyDescent="0.25">
      <c r="A4" s="6">
        <v>42220</v>
      </c>
      <c r="B4" s="7" t="s">
        <v>0</v>
      </c>
      <c r="C4" s="7" t="s">
        <v>5</v>
      </c>
      <c r="D4" s="7" t="s">
        <v>6</v>
      </c>
      <c r="E4" s="8">
        <v>20</v>
      </c>
      <c r="F4" s="7" t="s">
        <v>108</v>
      </c>
      <c r="G4" s="9">
        <f>(11/10)+1</f>
        <v>2.1</v>
      </c>
      <c r="H4" s="7" t="s">
        <v>2</v>
      </c>
      <c r="I4" s="8">
        <f t="shared" ref="I4:I67" si="0">IF(H4="Won",E4*(G4-1),-E4)</f>
        <v>22</v>
      </c>
      <c r="J4" s="8">
        <f>J3+I4</f>
        <v>34</v>
      </c>
    </row>
    <row r="5" spans="1:10" ht="17.45" customHeight="1" x14ac:dyDescent="0.25">
      <c r="A5" s="10">
        <v>42221</v>
      </c>
      <c r="B5" s="11" t="s">
        <v>0</v>
      </c>
      <c r="C5" s="11" t="s">
        <v>7</v>
      </c>
      <c r="D5" s="11" t="s">
        <v>8</v>
      </c>
      <c r="E5" s="12">
        <v>20</v>
      </c>
      <c r="F5" s="11" t="s">
        <v>109</v>
      </c>
      <c r="G5" s="13">
        <f>(6/4)+1</f>
        <v>2.5</v>
      </c>
      <c r="H5" s="11" t="s">
        <v>1</v>
      </c>
      <c r="I5" s="12">
        <f t="shared" si="0"/>
        <v>-20</v>
      </c>
      <c r="J5" s="12">
        <f t="shared" ref="J5:J68" si="1">J4+I5</f>
        <v>14</v>
      </c>
    </row>
    <row r="6" spans="1:10" ht="17.45" customHeight="1" x14ac:dyDescent="0.25">
      <c r="A6" s="6">
        <v>42222</v>
      </c>
      <c r="B6" s="7" t="s">
        <v>0</v>
      </c>
      <c r="C6" s="7" t="s">
        <v>7</v>
      </c>
      <c r="D6" s="7" t="s">
        <v>9</v>
      </c>
      <c r="E6" s="8">
        <v>20</v>
      </c>
      <c r="F6" s="7" t="s">
        <v>110</v>
      </c>
      <c r="G6" s="9">
        <f>(6/13)+1</f>
        <v>1.4615384615384617</v>
      </c>
      <c r="H6" s="7" t="s">
        <v>2</v>
      </c>
      <c r="I6" s="8">
        <f t="shared" si="0"/>
        <v>9.2307692307692335</v>
      </c>
      <c r="J6" s="8">
        <f t="shared" si="1"/>
        <v>23.230769230769234</v>
      </c>
    </row>
    <row r="7" spans="1:10" ht="17.45" customHeight="1" x14ac:dyDescent="0.25">
      <c r="A7" s="10">
        <v>42222</v>
      </c>
      <c r="B7" s="11" t="s">
        <v>0</v>
      </c>
      <c r="C7" s="11" t="s">
        <v>10</v>
      </c>
      <c r="D7" s="11" t="s">
        <v>11</v>
      </c>
      <c r="E7" s="12">
        <v>20</v>
      </c>
      <c r="F7" s="11" t="s">
        <v>111</v>
      </c>
      <c r="G7" s="13">
        <f>(2/9)+1</f>
        <v>1.2222222222222223</v>
      </c>
      <c r="H7" s="11" t="s">
        <v>1</v>
      </c>
      <c r="I7" s="12">
        <f t="shared" si="0"/>
        <v>-20</v>
      </c>
      <c r="J7" s="12">
        <f t="shared" si="1"/>
        <v>3.2307692307692335</v>
      </c>
    </row>
    <row r="8" spans="1:10" ht="17.45" customHeight="1" x14ac:dyDescent="0.25">
      <c r="A8" s="10">
        <v>42222</v>
      </c>
      <c r="B8" s="11" t="s">
        <v>0</v>
      </c>
      <c r="C8" s="11" t="s">
        <v>7</v>
      </c>
      <c r="D8" s="11" t="s">
        <v>12</v>
      </c>
      <c r="E8" s="12">
        <v>20</v>
      </c>
      <c r="F8" s="11" t="s">
        <v>112</v>
      </c>
      <c r="G8" s="13">
        <f>(6/4)+1</f>
        <v>2.5</v>
      </c>
      <c r="H8" s="11" t="s">
        <v>1</v>
      </c>
      <c r="I8" s="12">
        <f t="shared" si="0"/>
        <v>-20</v>
      </c>
      <c r="J8" s="12">
        <f t="shared" si="1"/>
        <v>-16.769230769230766</v>
      </c>
    </row>
    <row r="9" spans="1:10" ht="17.45" customHeight="1" x14ac:dyDescent="0.25">
      <c r="A9" s="6">
        <v>42222</v>
      </c>
      <c r="B9" s="7" t="s">
        <v>0</v>
      </c>
      <c r="C9" s="7" t="s">
        <v>5</v>
      </c>
      <c r="D9" s="7" t="s">
        <v>13</v>
      </c>
      <c r="E9" s="8">
        <v>20</v>
      </c>
      <c r="F9" s="7" t="s">
        <v>113</v>
      </c>
      <c r="G9" s="9">
        <f>(4/5)+1</f>
        <v>1.8</v>
      </c>
      <c r="H9" s="7" t="s">
        <v>2</v>
      </c>
      <c r="I9" s="8">
        <f t="shared" si="0"/>
        <v>16</v>
      </c>
      <c r="J9" s="8">
        <f t="shared" si="1"/>
        <v>-0.7692307692307665</v>
      </c>
    </row>
    <row r="10" spans="1:10" ht="17.45" customHeight="1" x14ac:dyDescent="0.25">
      <c r="A10" s="6">
        <v>42222</v>
      </c>
      <c r="B10" s="7" t="s">
        <v>0</v>
      </c>
      <c r="C10" s="7" t="s">
        <v>7</v>
      </c>
      <c r="D10" s="7" t="s">
        <v>14</v>
      </c>
      <c r="E10" s="8">
        <v>20</v>
      </c>
      <c r="F10" s="7" t="s">
        <v>114</v>
      </c>
      <c r="G10" s="9">
        <f>(5/4)+1</f>
        <v>2.25</v>
      </c>
      <c r="H10" s="7" t="s">
        <v>2</v>
      </c>
      <c r="I10" s="8">
        <f t="shared" si="0"/>
        <v>25</v>
      </c>
      <c r="J10" s="8">
        <f t="shared" si="1"/>
        <v>24.230769230769234</v>
      </c>
    </row>
    <row r="11" spans="1:10" ht="17.45" customHeight="1" x14ac:dyDescent="0.25">
      <c r="A11" s="6">
        <v>42222</v>
      </c>
      <c r="B11" s="7" t="s">
        <v>0</v>
      </c>
      <c r="C11" s="7" t="s">
        <v>7</v>
      </c>
      <c r="D11" s="7" t="s">
        <v>15</v>
      </c>
      <c r="E11" s="8">
        <v>20</v>
      </c>
      <c r="F11" s="7" t="s">
        <v>115</v>
      </c>
      <c r="G11" s="9">
        <f>(2/5)+1</f>
        <v>1.4</v>
      </c>
      <c r="H11" s="7" t="s">
        <v>2</v>
      </c>
      <c r="I11" s="8">
        <f t="shared" si="0"/>
        <v>7.9999999999999982</v>
      </c>
      <c r="J11" s="8">
        <f t="shared" si="1"/>
        <v>32.230769230769234</v>
      </c>
    </row>
    <row r="12" spans="1:10" ht="17.45" customHeight="1" x14ac:dyDescent="0.25">
      <c r="A12" s="10">
        <v>42222</v>
      </c>
      <c r="B12" s="11"/>
      <c r="C12" s="11"/>
      <c r="D12" s="11"/>
      <c r="E12" s="12">
        <v>10</v>
      </c>
      <c r="F12" s="11" t="s">
        <v>170</v>
      </c>
      <c r="G12" s="13">
        <f>1.46*1.22*2.5*1.8*2.25*1.4</f>
        <v>25.248509999999996</v>
      </c>
      <c r="H12" s="11" t="s">
        <v>1</v>
      </c>
      <c r="I12" s="12">
        <f t="shared" si="0"/>
        <v>-10</v>
      </c>
      <c r="J12" s="12">
        <f t="shared" si="1"/>
        <v>22.230769230769234</v>
      </c>
    </row>
    <row r="13" spans="1:10" ht="17.45" customHeight="1" x14ac:dyDescent="0.25">
      <c r="A13" s="6">
        <v>42223</v>
      </c>
      <c r="B13" s="7" t="s">
        <v>0</v>
      </c>
      <c r="C13" s="7" t="s">
        <v>16</v>
      </c>
      <c r="D13" s="7" t="s">
        <v>17</v>
      </c>
      <c r="E13" s="8">
        <v>20</v>
      </c>
      <c r="F13" s="7" t="s">
        <v>116</v>
      </c>
      <c r="G13" s="9">
        <f>(4/11)+1</f>
        <v>1.3636363636363638</v>
      </c>
      <c r="H13" s="7" t="s">
        <v>2</v>
      </c>
      <c r="I13" s="8">
        <f t="shared" si="0"/>
        <v>7.2727272727272751</v>
      </c>
      <c r="J13" s="8">
        <f t="shared" si="1"/>
        <v>29.503496503496507</v>
      </c>
    </row>
    <row r="14" spans="1:10" ht="17.45" customHeight="1" x14ac:dyDescent="0.25">
      <c r="A14" s="6">
        <v>42224</v>
      </c>
      <c r="B14" s="7" t="s">
        <v>0</v>
      </c>
      <c r="C14" s="7" t="s">
        <v>7</v>
      </c>
      <c r="D14" s="7" t="s">
        <v>18</v>
      </c>
      <c r="E14" s="8">
        <v>20</v>
      </c>
      <c r="F14" s="7" t="s">
        <v>117</v>
      </c>
      <c r="G14" s="9">
        <f>2/5+1</f>
        <v>1.4</v>
      </c>
      <c r="H14" s="7" t="s">
        <v>2</v>
      </c>
      <c r="I14" s="8">
        <f t="shared" si="0"/>
        <v>7.9999999999999982</v>
      </c>
      <c r="J14" s="8">
        <f t="shared" si="1"/>
        <v>37.503496503496507</v>
      </c>
    </row>
    <row r="15" spans="1:10" ht="17.45" customHeight="1" x14ac:dyDescent="0.25">
      <c r="A15" s="10">
        <v>42225</v>
      </c>
      <c r="B15" s="11" t="s">
        <v>19</v>
      </c>
      <c r="C15" s="11" t="s">
        <v>20</v>
      </c>
      <c r="D15" s="11" t="s">
        <v>21</v>
      </c>
      <c r="E15" s="12">
        <v>20</v>
      </c>
      <c r="F15" s="11" t="s">
        <v>118</v>
      </c>
      <c r="G15" s="13">
        <f>7/4+1</f>
        <v>2.75</v>
      </c>
      <c r="H15" s="11" t="s">
        <v>1</v>
      </c>
      <c r="I15" s="12">
        <f t="shared" si="0"/>
        <v>-20</v>
      </c>
      <c r="J15" s="12">
        <f t="shared" si="1"/>
        <v>17.503496503496507</v>
      </c>
    </row>
    <row r="16" spans="1:10" ht="17.45" customHeight="1" x14ac:dyDescent="0.25">
      <c r="A16" s="6">
        <v>42226</v>
      </c>
      <c r="B16" s="7" t="s">
        <v>0</v>
      </c>
      <c r="C16" s="7" t="s">
        <v>22</v>
      </c>
      <c r="D16" s="7" t="s">
        <v>23</v>
      </c>
      <c r="E16" s="8">
        <v>20</v>
      </c>
      <c r="F16" s="7" t="s">
        <v>120</v>
      </c>
      <c r="G16" s="9">
        <f>5/6+1</f>
        <v>1.8333333333333335</v>
      </c>
      <c r="H16" s="7" t="s">
        <v>2</v>
      </c>
      <c r="I16" s="8">
        <f t="shared" si="0"/>
        <v>16.666666666666671</v>
      </c>
      <c r="J16" s="8">
        <f t="shared" si="1"/>
        <v>34.170163170163178</v>
      </c>
    </row>
    <row r="17" spans="1:10" ht="17.45" customHeight="1" x14ac:dyDescent="0.25">
      <c r="A17" s="6">
        <v>42226</v>
      </c>
      <c r="B17" s="7" t="s">
        <v>0</v>
      </c>
      <c r="C17" s="7" t="s">
        <v>24</v>
      </c>
      <c r="D17" s="7" t="s">
        <v>25</v>
      </c>
      <c r="E17" s="8">
        <v>20</v>
      </c>
      <c r="F17" s="7" t="s">
        <v>119</v>
      </c>
      <c r="G17" s="9">
        <f>7/5+1</f>
        <v>2.4</v>
      </c>
      <c r="H17" s="7" t="s">
        <v>2</v>
      </c>
      <c r="I17" s="8">
        <f t="shared" si="0"/>
        <v>28</v>
      </c>
      <c r="J17" s="8">
        <f t="shared" si="1"/>
        <v>62.170163170163178</v>
      </c>
    </row>
    <row r="18" spans="1:10" ht="17.45" customHeight="1" x14ac:dyDescent="0.25">
      <c r="A18" s="6">
        <v>42226</v>
      </c>
      <c r="B18" s="7"/>
      <c r="C18" s="7"/>
      <c r="D18" s="7"/>
      <c r="E18" s="8">
        <v>10</v>
      </c>
      <c r="F18" s="7" t="s">
        <v>170</v>
      </c>
      <c r="G18" s="9">
        <v>4.4000000000000004</v>
      </c>
      <c r="H18" s="7" t="s">
        <v>2</v>
      </c>
      <c r="I18" s="8">
        <f t="shared" si="0"/>
        <v>34</v>
      </c>
      <c r="J18" s="8">
        <f t="shared" si="1"/>
        <v>96.170163170163178</v>
      </c>
    </row>
    <row r="19" spans="1:10" ht="17.45" customHeight="1" x14ac:dyDescent="0.25">
      <c r="A19" s="6">
        <v>42227</v>
      </c>
      <c r="B19" s="7" t="s">
        <v>0</v>
      </c>
      <c r="C19" s="7" t="s">
        <v>22</v>
      </c>
      <c r="D19" s="7" t="s">
        <v>26</v>
      </c>
      <c r="E19" s="8">
        <v>20</v>
      </c>
      <c r="F19" s="7" t="s">
        <v>117</v>
      </c>
      <c r="G19" s="9">
        <f>3/13+1</f>
        <v>1.2307692307692308</v>
      </c>
      <c r="H19" s="7" t="s">
        <v>2</v>
      </c>
      <c r="I19" s="8">
        <f t="shared" si="0"/>
        <v>4.6153846153846168</v>
      </c>
      <c r="J19" s="8">
        <f t="shared" si="1"/>
        <v>100.78554778554779</v>
      </c>
    </row>
    <row r="20" spans="1:10" ht="17.45" customHeight="1" x14ac:dyDescent="0.25">
      <c r="A20" s="10">
        <v>42227</v>
      </c>
      <c r="B20" s="11" t="s">
        <v>0</v>
      </c>
      <c r="C20" s="11" t="s">
        <v>24</v>
      </c>
      <c r="D20" s="11" t="s">
        <v>27</v>
      </c>
      <c r="E20" s="12">
        <v>20</v>
      </c>
      <c r="F20" s="11" t="s">
        <v>121</v>
      </c>
      <c r="G20" s="13">
        <f>3/10+1</f>
        <v>1.3</v>
      </c>
      <c r="H20" s="11" t="s">
        <v>1</v>
      </c>
      <c r="I20" s="12">
        <f t="shared" si="0"/>
        <v>-20</v>
      </c>
      <c r="J20" s="12">
        <f t="shared" si="1"/>
        <v>80.785547785547791</v>
      </c>
    </row>
    <row r="21" spans="1:10" ht="17.45" customHeight="1" x14ac:dyDescent="0.25">
      <c r="A21" s="10">
        <v>42227</v>
      </c>
      <c r="B21" s="11"/>
      <c r="C21" s="11"/>
      <c r="D21" s="11"/>
      <c r="E21" s="12">
        <v>10</v>
      </c>
      <c r="F21" s="11" t="s">
        <v>170</v>
      </c>
      <c r="G21" s="13">
        <f>1.23*1.3</f>
        <v>1.599</v>
      </c>
      <c r="H21" s="11" t="s">
        <v>1</v>
      </c>
      <c r="I21" s="12">
        <f t="shared" si="0"/>
        <v>-10</v>
      </c>
      <c r="J21" s="12">
        <f t="shared" si="1"/>
        <v>70.785547785547791</v>
      </c>
    </row>
    <row r="22" spans="1:10" ht="17.45" customHeight="1" x14ac:dyDescent="0.25">
      <c r="A22" s="6">
        <v>42228</v>
      </c>
      <c r="B22" s="7" t="s">
        <v>0</v>
      </c>
      <c r="C22" s="7" t="s">
        <v>22</v>
      </c>
      <c r="D22" s="7" t="s">
        <v>28</v>
      </c>
      <c r="E22" s="8">
        <v>20</v>
      </c>
      <c r="F22" s="7" t="s">
        <v>122</v>
      </c>
      <c r="G22" s="9">
        <f>1/7+1</f>
        <v>1.1428571428571428</v>
      </c>
      <c r="H22" s="7" t="s">
        <v>2</v>
      </c>
      <c r="I22" s="8">
        <f t="shared" si="0"/>
        <v>2.8571428571428559</v>
      </c>
      <c r="J22" s="8">
        <f t="shared" si="1"/>
        <v>73.642690642690653</v>
      </c>
    </row>
    <row r="23" spans="1:10" ht="17.45" customHeight="1" x14ac:dyDescent="0.25">
      <c r="A23" s="6">
        <v>42228</v>
      </c>
      <c r="B23" s="7" t="s">
        <v>0</v>
      </c>
      <c r="C23" s="7" t="s">
        <v>24</v>
      </c>
      <c r="D23" s="7" t="s">
        <v>29</v>
      </c>
      <c r="E23" s="8">
        <v>20</v>
      </c>
      <c r="F23" s="7" t="s">
        <v>123</v>
      </c>
      <c r="G23" s="9">
        <f>4/9+1</f>
        <v>1.4444444444444444</v>
      </c>
      <c r="H23" s="7" t="s">
        <v>2</v>
      </c>
      <c r="I23" s="8">
        <f t="shared" si="0"/>
        <v>8.8888888888888893</v>
      </c>
      <c r="J23" s="8">
        <f t="shared" si="1"/>
        <v>82.531579531579538</v>
      </c>
    </row>
    <row r="24" spans="1:10" ht="17.45" customHeight="1" x14ac:dyDescent="0.25">
      <c r="A24" s="10">
        <v>42228</v>
      </c>
      <c r="B24" s="11" t="s">
        <v>0</v>
      </c>
      <c r="C24" s="11" t="s">
        <v>24</v>
      </c>
      <c r="D24" s="11" t="s">
        <v>30</v>
      </c>
      <c r="E24" s="12">
        <v>20</v>
      </c>
      <c r="F24" s="11" t="s">
        <v>124</v>
      </c>
      <c r="G24" s="13">
        <f>4/7+1</f>
        <v>1.5714285714285714</v>
      </c>
      <c r="H24" s="11" t="s">
        <v>1</v>
      </c>
      <c r="I24" s="12">
        <f t="shared" si="0"/>
        <v>-20</v>
      </c>
      <c r="J24" s="12">
        <f t="shared" si="1"/>
        <v>62.531579531579538</v>
      </c>
    </row>
    <row r="25" spans="1:10" ht="17.45" customHeight="1" x14ac:dyDescent="0.25">
      <c r="A25" s="10">
        <v>42228</v>
      </c>
      <c r="B25" s="11" t="s">
        <v>0</v>
      </c>
      <c r="C25" s="11" t="s">
        <v>24</v>
      </c>
      <c r="D25" s="11" t="s">
        <v>31</v>
      </c>
      <c r="E25" s="12">
        <v>20</v>
      </c>
      <c r="F25" s="11" t="s">
        <v>125</v>
      </c>
      <c r="G25" s="13">
        <f>3/10+1</f>
        <v>1.3</v>
      </c>
      <c r="H25" s="11" t="s">
        <v>1</v>
      </c>
      <c r="I25" s="12">
        <f t="shared" si="0"/>
        <v>-20</v>
      </c>
      <c r="J25" s="12">
        <f t="shared" si="1"/>
        <v>42.531579531579538</v>
      </c>
    </row>
    <row r="26" spans="1:10" ht="17.45" customHeight="1" x14ac:dyDescent="0.25">
      <c r="A26" s="6">
        <v>42228</v>
      </c>
      <c r="B26" s="7" t="s">
        <v>0</v>
      </c>
      <c r="C26" s="7" t="s">
        <v>24</v>
      </c>
      <c r="D26" s="7" t="s">
        <v>32</v>
      </c>
      <c r="E26" s="8">
        <v>20</v>
      </c>
      <c r="F26" s="7" t="s">
        <v>126</v>
      </c>
      <c r="G26" s="9">
        <f>13/8+1</f>
        <v>2.625</v>
      </c>
      <c r="H26" s="7" t="s">
        <v>2</v>
      </c>
      <c r="I26" s="8">
        <f t="shared" si="0"/>
        <v>32.5</v>
      </c>
      <c r="J26" s="8">
        <f t="shared" si="1"/>
        <v>75.031579531579538</v>
      </c>
    </row>
    <row r="27" spans="1:10" ht="17.45" customHeight="1" x14ac:dyDescent="0.25">
      <c r="A27" s="10">
        <v>42228</v>
      </c>
      <c r="B27" s="11" t="s">
        <v>0</v>
      </c>
      <c r="C27" s="11" t="s">
        <v>24</v>
      </c>
      <c r="D27" s="11" t="s">
        <v>33</v>
      </c>
      <c r="E27" s="12">
        <v>20</v>
      </c>
      <c r="F27" s="11" t="s">
        <v>127</v>
      </c>
      <c r="G27" s="13">
        <f>6/4+1</f>
        <v>2.5</v>
      </c>
      <c r="H27" s="11" t="s">
        <v>1</v>
      </c>
      <c r="I27" s="12">
        <f t="shared" si="0"/>
        <v>-20</v>
      </c>
      <c r="J27" s="12">
        <f t="shared" si="1"/>
        <v>55.031579531579538</v>
      </c>
    </row>
    <row r="28" spans="1:10" ht="17.45" customHeight="1" x14ac:dyDescent="0.25">
      <c r="A28" s="10">
        <v>42228</v>
      </c>
      <c r="B28" s="11"/>
      <c r="C28" s="11"/>
      <c r="D28" s="11"/>
      <c r="E28" s="12">
        <v>10</v>
      </c>
      <c r="F28" s="11" t="s">
        <v>170</v>
      </c>
      <c r="G28" s="13">
        <f>1.14*1.44*1.57*1.3*2.63*2.5</f>
        <v>22.029574319999995</v>
      </c>
      <c r="H28" s="11" t="s">
        <v>1</v>
      </c>
      <c r="I28" s="12">
        <f t="shared" si="0"/>
        <v>-10</v>
      </c>
      <c r="J28" s="12">
        <f t="shared" si="1"/>
        <v>45.031579531579538</v>
      </c>
    </row>
    <row r="29" spans="1:10" ht="17.45" customHeight="1" x14ac:dyDescent="0.25">
      <c r="A29" s="6">
        <v>42229</v>
      </c>
      <c r="B29" s="7" t="s">
        <v>0</v>
      </c>
      <c r="C29" s="7" t="s">
        <v>24</v>
      </c>
      <c r="D29" s="7" t="s">
        <v>34</v>
      </c>
      <c r="E29" s="8">
        <v>20</v>
      </c>
      <c r="F29" s="7" t="s">
        <v>128</v>
      </c>
      <c r="G29" s="9">
        <f>4/11+1</f>
        <v>1.3636363636363638</v>
      </c>
      <c r="H29" s="7" t="s">
        <v>2</v>
      </c>
      <c r="I29" s="8">
        <f t="shared" si="0"/>
        <v>7.2727272727272751</v>
      </c>
      <c r="J29" s="8">
        <f t="shared" si="1"/>
        <v>52.304306804306812</v>
      </c>
    </row>
    <row r="30" spans="1:10" ht="17.45" customHeight="1" x14ac:dyDescent="0.25">
      <c r="A30" s="10">
        <v>42229</v>
      </c>
      <c r="B30" s="11" t="s">
        <v>0</v>
      </c>
      <c r="C30" s="11" t="s">
        <v>24</v>
      </c>
      <c r="D30" s="11" t="s">
        <v>35</v>
      </c>
      <c r="E30" s="12">
        <v>20</v>
      </c>
      <c r="F30" s="11" t="s">
        <v>129</v>
      </c>
      <c r="G30" s="13">
        <f>1/7+1</f>
        <v>1.1428571428571428</v>
      </c>
      <c r="H30" s="11" t="s">
        <v>1</v>
      </c>
      <c r="I30" s="12">
        <f t="shared" si="0"/>
        <v>-20</v>
      </c>
      <c r="J30" s="12">
        <f t="shared" si="1"/>
        <v>32.304306804306812</v>
      </c>
    </row>
    <row r="31" spans="1:10" ht="17.45" customHeight="1" x14ac:dyDescent="0.25">
      <c r="A31" s="6">
        <v>42229</v>
      </c>
      <c r="B31" s="7" t="s">
        <v>0</v>
      </c>
      <c r="C31" s="7" t="s">
        <v>24</v>
      </c>
      <c r="D31" s="7" t="s">
        <v>36</v>
      </c>
      <c r="E31" s="8">
        <v>20</v>
      </c>
      <c r="F31" s="7" t="s">
        <v>130</v>
      </c>
      <c r="G31" s="9">
        <f>1/7+1</f>
        <v>1.1428571428571428</v>
      </c>
      <c r="H31" s="7" t="s">
        <v>2</v>
      </c>
      <c r="I31" s="8">
        <f t="shared" si="0"/>
        <v>2.8571428571428559</v>
      </c>
      <c r="J31" s="8">
        <f t="shared" si="1"/>
        <v>35.161449661449666</v>
      </c>
    </row>
    <row r="32" spans="1:10" ht="17.45" customHeight="1" x14ac:dyDescent="0.25">
      <c r="A32" s="10">
        <v>42229</v>
      </c>
      <c r="B32" s="11"/>
      <c r="C32" s="11"/>
      <c r="D32" s="11"/>
      <c r="E32" s="12">
        <v>10</v>
      </c>
      <c r="F32" s="11" t="s">
        <v>170</v>
      </c>
      <c r="G32" s="13">
        <f>1.36*1.14*1.14</f>
        <v>1.7674559999999999</v>
      </c>
      <c r="H32" s="11" t="s">
        <v>1</v>
      </c>
      <c r="I32" s="12">
        <f t="shared" si="0"/>
        <v>-10</v>
      </c>
      <c r="J32" s="12">
        <f t="shared" si="1"/>
        <v>25.161449661449666</v>
      </c>
    </row>
    <row r="33" spans="1:10" ht="17.45" customHeight="1" x14ac:dyDescent="0.25">
      <c r="A33" s="10">
        <v>42230</v>
      </c>
      <c r="B33" s="11" t="s">
        <v>0</v>
      </c>
      <c r="C33" s="11" t="s">
        <v>22</v>
      </c>
      <c r="D33" s="11" t="s">
        <v>37</v>
      </c>
      <c r="E33" s="12">
        <v>20</v>
      </c>
      <c r="F33" s="11" t="s">
        <v>131</v>
      </c>
      <c r="G33" s="13">
        <f>1/1+1</f>
        <v>2</v>
      </c>
      <c r="H33" s="11" t="s">
        <v>1</v>
      </c>
      <c r="I33" s="12">
        <f t="shared" si="0"/>
        <v>-20</v>
      </c>
      <c r="J33" s="12">
        <f t="shared" si="1"/>
        <v>5.1614496614496659</v>
      </c>
    </row>
    <row r="34" spans="1:10" ht="17.45" customHeight="1" x14ac:dyDescent="0.25">
      <c r="A34" s="6">
        <v>42231</v>
      </c>
      <c r="B34" s="7" t="s">
        <v>38</v>
      </c>
      <c r="C34" s="7" t="s">
        <v>39</v>
      </c>
      <c r="D34" s="7" t="s">
        <v>40</v>
      </c>
      <c r="E34" s="8">
        <v>20</v>
      </c>
      <c r="F34" s="7" t="s">
        <v>132</v>
      </c>
      <c r="G34" s="9">
        <f>10/11+1</f>
        <v>1.9090909090909092</v>
      </c>
      <c r="H34" s="7" t="s">
        <v>2</v>
      </c>
      <c r="I34" s="8">
        <f t="shared" si="0"/>
        <v>18.181818181818183</v>
      </c>
      <c r="J34" s="8">
        <f t="shared" si="1"/>
        <v>23.343267843267849</v>
      </c>
    </row>
    <row r="35" spans="1:10" ht="17.45" customHeight="1" x14ac:dyDescent="0.25">
      <c r="A35" s="10">
        <v>42232</v>
      </c>
      <c r="B35" s="11" t="s">
        <v>0</v>
      </c>
      <c r="C35" s="11" t="s">
        <v>22</v>
      </c>
      <c r="D35" s="11" t="s">
        <v>41</v>
      </c>
      <c r="E35" s="12">
        <v>20</v>
      </c>
      <c r="F35" s="11" t="s">
        <v>133</v>
      </c>
      <c r="G35" s="13">
        <f>6/13+1</f>
        <v>1.4615384615384617</v>
      </c>
      <c r="H35" s="11" t="s">
        <v>1</v>
      </c>
      <c r="I35" s="12">
        <f t="shared" si="0"/>
        <v>-20</v>
      </c>
      <c r="J35" s="12">
        <f t="shared" si="1"/>
        <v>3.3432678432678493</v>
      </c>
    </row>
    <row r="36" spans="1:10" ht="17.45" customHeight="1" x14ac:dyDescent="0.25">
      <c r="A36" s="10">
        <v>42234</v>
      </c>
      <c r="B36" s="11" t="s">
        <v>0</v>
      </c>
      <c r="C36" s="11" t="s">
        <v>42</v>
      </c>
      <c r="D36" s="11" t="s">
        <v>43</v>
      </c>
      <c r="E36" s="12">
        <v>20</v>
      </c>
      <c r="F36" s="11" t="s">
        <v>134</v>
      </c>
      <c r="G36" s="13">
        <f>2/7+1</f>
        <v>1.2857142857142856</v>
      </c>
      <c r="H36" s="11" t="s">
        <v>1</v>
      </c>
      <c r="I36" s="12">
        <f t="shared" si="0"/>
        <v>-20</v>
      </c>
      <c r="J36" s="12">
        <f t="shared" si="1"/>
        <v>-16.656732156732151</v>
      </c>
    </row>
    <row r="37" spans="1:10" ht="17.45" customHeight="1" x14ac:dyDescent="0.25">
      <c r="A37" s="10">
        <v>42235</v>
      </c>
      <c r="B37" s="11" t="s">
        <v>0</v>
      </c>
      <c r="C37" s="11" t="s">
        <v>42</v>
      </c>
      <c r="D37" s="11" t="s">
        <v>44</v>
      </c>
      <c r="E37" s="12">
        <v>20</v>
      </c>
      <c r="F37" s="11" t="s">
        <v>135</v>
      </c>
      <c r="G37" s="13">
        <f>1/1+1</f>
        <v>2</v>
      </c>
      <c r="H37" s="11" t="s">
        <v>1</v>
      </c>
      <c r="I37" s="12">
        <f t="shared" si="0"/>
        <v>-20</v>
      </c>
      <c r="J37" s="12">
        <f t="shared" si="1"/>
        <v>-36.656732156732147</v>
      </c>
    </row>
    <row r="38" spans="1:10" ht="17.45" customHeight="1" x14ac:dyDescent="0.25">
      <c r="A38" s="6">
        <v>42235</v>
      </c>
      <c r="B38" s="7" t="s">
        <v>0</v>
      </c>
      <c r="C38" s="7" t="s">
        <v>42</v>
      </c>
      <c r="D38" s="7" t="s">
        <v>45</v>
      </c>
      <c r="E38" s="8">
        <v>20</v>
      </c>
      <c r="F38" s="7" t="s">
        <v>120</v>
      </c>
      <c r="G38" s="9">
        <f>1/1+1</f>
        <v>2</v>
      </c>
      <c r="H38" s="7" t="s">
        <v>2</v>
      </c>
      <c r="I38" s="8">
        <f t="shared" si="0"/>
        <v>20</v>
      </c>
      <c r="J38" s="8">
        <f t="shared" si="1"/>
        <v>-16.656732156732147</v>
      </c>
    </row>
    <row r="39" spans="1:10" ht="17.45" customHeight="1" x14ac:dyDescent="0.25">
      <c r="A39" s="10">
        <v>42235</v>
      </c>
      <c r="B39" s="11"/>
      <c r="C39" s="11"/>
      <c r="D39" s="11"/>
      <c r="E39" s="12">
        <v>10</v>
      </c>
      <c r="F39" s="11" t="s">
        <v>170</v>
      </c>
      <c r="G39" s="13">
        <f>2*2</f>
        <v>4</v>
      </c>
      <c r="H39" s="11" t="s">
        <v>1</v>
      </c>
      <c r="I39" s="12">
        <f t="shared" si="0"/>
        <v>-10</v>
      </c>
      <c r="J39" s="12">
        <f t="shared" si="1"/>
        <v>-26.656732156732147</v>
      </c>
    </row>
    <row r="40" spans="1:10" ht="17.45" customHeight="1" x14ac:dyDescent="0.25">
      <c r="A40" s="6">
        <v>42236</v>
      </c>
      <c r="B40" s="7" t="s">
        <v>0</v>
      </c>
      <c r="C40" s="7" t="s">
        <v>42</v>
      </c>
      <c r="D40" s="7" t="s">
        <v>46</v>
      </c>
      <c r="E40" s="8">
        <v>20</v>
      </c>
      <c r="F40" s="7" t="s">
        <v>136</v>
      </c>
      <c r="G40" s="9">
        <f>4/7+1</f>
        <v>1.5714285714285714</v>
      </c>
      <c r="H40" s="7" t="s">
        <v>2</v>
      </c>
      <c r="I40" s="8">
        <f t="shared" si="0"/>
        <v>11.428571428571427</v>
      </c>
      <c r="J40" s="8">
        <f t="shared" si="1"/>
        <v>-15.22816072816072</v>
      </c>
    </row>
    <row r="41" spans="1:10" ht="17.45" customHeight="1" x14ac:dyDescent="0.25">
      <c r="A41" s="10">
        <v>42237</v>
      </c>
      <c r="B41" s="11" t="s">
        <v>0</v>
      </c>
      <c r="C41" s="11" t="s">
        <v>42</v>
      </c>
      <c r="D41" s="11" t="s">
        <v>47</v>
      </c>
      <c r="E41" s="12">
        <v>20</v>
      </c>
      <c r="F41" s="11" t="s">
        <v>137</v>
      </c>
      <c r="G41" s="13">
        <f>3/10+1</f>
        <v>1.3</v>
      </c>
      <c r="H41" s="11" t="s">
        <v>1</v>
      </c>
      <c r="I41" s="12">
        <f t="shared" si="0"/>
        <v>-20</v>
      </c>
      <c r="J41" s="12">
        <f t="shared" si="1"/>
        <v>-35.228160728160717</v>
      </c>
    </row>
    <row r="42" spans="1:10" ht="17.45" customHeight="1" x14ac:dyDescent="0.25">
      <c r="A42" s="6">
        <v>42241</v>
      </c>
      <c r="B42" s="7" t="s">
        <v>0</v>
      </c>
      <c r="C42" s="7" t="s">
        <v>48</v>
      </c>
      <c r="D42" s="7" t="s">
        <v>49</v>
      </c>
      <c r="E42" s="8">
        <v>20</v>
      </c>
      <c r="F42" s="7" t="s">
        <v>138</v>
      </c>
      <c r="G42" s="9">
        <f>5/18+1</f>
        <v>1.2777777777777777</v>
      </c>
      <c r="H42" s="7" t="s">
        <v>2</v>
      </c>
      <c r="I42" s="8">
        <f t="shared" si="0"/>
        <v>5.5555555555555536</v>
      </c>
      <c r="J42" s="8">
        <f t="shared" si="1"/>
        <v>-29.672605172605163</v>
      </c>
    </row>
    <row r="43" spans="1:10" ht="17.45" customHeight="1" x14ac:dyDescent="0.25">
      <c r="A43" s="6">
        <v>42243</v>
      </c>
      <c r="B43" s="7" t="s">
        <v>0</v>
      </c>
      <c r="C43" s="7" t="s">
        <v>48</v>
      </c>
      <c r="D43" s="7" t="s">
        <v>50</v>
      </c>
      <c r="E43" s="8">
        <v>20</v>
      </c>
      <c r="F43" s="7" t="s">
        <v>139</v>
      </c>
      <c r="G43" s="9">
        <f>8/5+1</f>
        <v>2.6</v>
      </c>
      <c r="H43" s="7" t="s">
        <v>2</v>
      </c>
      <c r="I43" s="8">
        <f t="shared" si="0"/>
        <v>32</v>
      </c>
      <c r="J43" s="8">
        <f t="shared" si="1"/>
        <v>2.3273948273948371</v>
      </c>
    </row>
    <row r="44" spans="1:10" ht="17.45" customHeight="1" x14ac:dyDescent="0.25">
      <c r="A44" s="10">
        <v>42243</v>
      </c>
      <c r="B44" s="11" t="s">
        <v>0</v>
      </c>
      <c r="C44" s="11" t="s">
        <v>51</v>
      </c>
      <c r="D44" s="11" t="s">
        <v>52</v>
      </c>
      <c r="E44" s="12">
        <v>20</v>
      </c>
      <c r="F44" s="11" t="s">
        <v>140</v>
      </c>
      <c r="G44" s="13">
        <f>5/2+1</f>
        <v>3.5</v>
      </c>
      <c r="H44" s="11" t="s">
        <v>1</v>
      </c>
      <c r="I44" s="12">
        <f t="shared" si="0"/>
        <v>-20</v>
      </c>
      <c r="J44" s="12">
        <f t="shared" si="1"/>
        <v>-17.672605172605163</v>
      </c>
    </row>
    <row r="45" spans="1:10" ht="17.45" customHeight="1" x14ac:dyDescent="0.25">
      <c r="A45" s="10">
        <v>42243</v>
      </c>
      <c r="B45" s="11"/>
      <c r="C45" s="11"/>
      <c r="D45" s="11"/>
      <c r="E45" s="12">
        <v>10</v>
      </c>
      <c r="F45" s="11" t="s">
        <v>170</v>
      </c>
      <c r="G45" s="13">
        <f>2.6*3.5</f>
        <v>9.1</v>
      </c>
      <c r="H45" s="11" t="s">
        <v>1</v>
      </c>
      <c r="I45" s="12">
        <f t="shared" si="0"/>
        <v>-10</v>
      </c>
      <c r="J45" s="12">
        <f t="shared" si="1"/>
        <v>-27.672605172605163</v>
      </c>
    </row>
    <row r="46" spans="1:10" ht="17.45" customHeight="1" x14ac:dyDescent="0.25">
      <c r="A46" s="6">
        <v>42247</v>
      </c>
      <c r="B46" s="7" t="s">
        <v>0</v>
      </c>
      <c r="C46" s="7" t="s">
        <v>53</v>
      </c>
      <c r="D46" s="7" t="s">
        <v>54</v>
      </c>
      <c r="E46" s="8">
        <v>20</v>
      </c>
      <c r="F46" s="7" t="s">
        <v>141</v>
      </c>
      <c r="G46" s="9">
        <f>5/11+1</f>
        <v>1.4545454545454546</v>
      </c>
      <c r="H46" s="7" t="s">
        <v>2</v>
      </c>
      <c r="I46" s="8">
        <f t="shared" si="0"/>
        <v>9.0909090909090917</v>
      </c>
      <c r="J46" s="8">
        <f t="shared" si="1"/>
        <v>-18.581696081696073</v>
      </c>
    </row>
    <row r="47" spans="1:10" ht="17.45" customHeight="1" x14ac:dyDescent="0.25">
      <c r="A47" s="6">
        <v>42247</v>
      </c>
      <c r="B47" s="7" t="s">
        <v>0</v>
      </c>
      <c r="C47" s="7" t="s">
        <v>53</v>
      </c>
      <c r="D47" s="7" t="s">
        <v>55</v>
      </c>
      <c r="E47" s="8">
        <v>20</v>
      </c>
      <c r="F47" s="7" t="s">
        <v>142</v>
      </c>
      <c r="G47" s="9">
        <f>7/8+1</f>
        <v>1.875</v>
      </c>
      <c r="H47" s="7" t="s">
        <v>2</v>
      </c>
      <c r="I47" s="8">
        <f t="shared" si="0"/>
        <v>17.5</v>
      </c>
      <c r="J47" s="8">
        <f t="shared" si="1"/>
        <v>-1.081696081696073</v>
      </c>
    </row>
    <row r="48" spans="1:10" ht="17.45" customHeight="1" x14ac:dyDescent="0.25">
      <c r="A48" s="6">
        <v>42247</v>
      </c>
      <c r="B48" s="7"/>
      <c r="C48" s="7"/>
      <c r="D48" s="7"/>
      <c r="E48" s="8">
        <v>10</v>
      </c>
      <c r="F48" s="7" t="s">
        <v>170</v>
      </c>
      <c r="G48" s="9">
        <f>1.45*1.88</f>
        <v>2.726</v>
      </c>
      <c r="H48" s="7" t="s">
        <v>2</v>
      </c>
      <c r="I48" s="8">
        <f t="shared" si="0"/>
        <v>17.259999999999998</v>
      </c>
      <c r="J48" s="8">
        <f t="shared" si="1"/>
        <v>16.178303918303925</v>
      </c>
    </row>
    <row r="49" spans="1:10" ht="17.45" customHeight="1" x14ac:dyDescent="0.25">
      <c r="A49" s="10">
        <v>42248</v>
      </c>
      <c r="B49" s="11" t="s">
        <v>0</v>
      </c>
      <c r="C49" s="11" t="s">
        <v>56</v>
      </c>
      <c r="D49" s="11" t="s">
        <v>57</v>
      </c>
      <c r="E49" s="12">
        <v>20</v>
      </c>
      <c r="F49" s="11" t="s">
        <v>143</v>
      </c>
      <c r="G49" s="13">
        <f>4/13+1</f>
        <v>1.3076923076923077</v>
      </c>
      <c r="H49" s="11" t="s">
        <v>1</v>
      </c>
      <c r="I49" s="12">
        <f t="shared" si="0"/>
        <v>-20</v>
      </c>
      <c r="J49" s="12">
        <f t="shared" si="1"/>
        <v>-3.821696081696075</v>
      </c>
    </row>
    <row r="50" spans="1:10" ht="17.45" customHeight="1" x14ac:dyDescent="0.25">
      <c r="A50" s="10">
        <v>42249</v>
      </c>
      <c r="B50" s="11" t="s">
        <v>0</v>
      </c>
      <c r="C50" s="11" t="s">
        <v>56</v>
      </c>
      <c r="D50" s="11" t="s">
        <v>58</v>
      </c>
      <c r="E50" s="12">
        <v>20</v>
      </c>
      <c r="F50" s="11" t="s">
        <v>144</v>
      </c>
      <c r="G50" s="13">
        <f>28/11+1</f>
        <v>3.5454545454545454</v>
      </c>
      <c r="H50" s="11" t="s">
        <v>1</v>
      </c>
      <c r="I50" s="12">
        <f t="shared" si="0"/>
        <v>-20</v>
      </c>
      <c r="J50" s="12">
        <f t="shared" si="1"/>
        <v>-23.821696081696075</v>
      </c>
    </row>
    <row r="51" spans="1:10" ht="17.45" customHeight="1" x14ac:dyDescent="0.25">
      <c r="A51" s="6">
        <v>42249</v>
      </c>
      <c r="B51" s="7" t="s">
        <v>0</v>
      </c>
      <c r="C51" s="7" t="s">
        <v>56</v>
      </c>
      <c r="D51" s="7" t="s">
        <v>59</v>
      </c>
      <c r="E51" s="8">
        <v>20</v>
      </c>
      <c r="F51" s="7" t="s">
        <v>135</v>
      </c>
      <c r="G51" s="9">
        <f>1/2+1</f>
        <v>1.5</v>
      </c>
      <c r="H51" s="7" t="s">
        <v>2</v>
      </c>
      <c r="I51" s="8">
        <f t="shared" si="0"/>
        <v>10</v>
      </c>
      <c r="J51" s="8">
        <f t="shared" si="1"/>
        <v>-13.821696081696075</v>
      </c>
    </row>
    <row r="52" spans="1:10" ht="17.45" customHeight="1" x14ac:dyDescent="0.25">
      <c r="A52" s="10">
        <v>42249</v>
      </c>
      <c r="B52" s="11"/>
      <c r="C52" s="11"/>
      <c r="D52" s="11"/>
      <c r="E52" s="12">
        <v>10</v>
      </c>
      <c r="F52" s="11" t="s">
        <v>170</v>
      </c>
      <c r="G52" s="13">
        <f>3.55*1.5</f>
        <v>5.3249999999999993</v>
      </c>
      <c r="H52" s="11" t="s">
        <v>1</v>
      </c>
      <c r="I52" s="12">
        <f t="shared" si="0"/>
        <v>-10</v>
      </c>
      <c r="J52" s="12">
        <f t="shared" si="1"/>
        <v>-23.821696081696075</v>
      </c>
    </row>
    <row r="53" spans="1:10" ht="17.45" customHeight="1" x14ac:dyDescent="0.25">
      <c r="A53" s="10">
        <v>42250</v>
      </c>
      <c r="B53" s="11" t="s">
        <v>0</v>
      </c>
      <c r="C53" s="11" t="s">
        <v>56</v>
      </c>
      <c r="D53" s="11" t="s">
        <v>60</v>
      </c>
      <c r="E53" s="12">
        <v>20</v>
      </c>
      <c r="F53" s="11" t="s">
        <v>145</v>
      </c>
      <c r="G53" s="13">
        <f>1/1+1</f>
        <v>2</v>
      </c>
      <c r="H53" s="11" t="s">
        <v>1</v>
      </c>
      <c r="I53" s="12">
        <f t="shared" si="0"/>
        <v>-20</v>
      </c>
      <c r="J53" s="12">
        <f t="shared" si="1"/>
        <v>-43.821696081696075</v>
      </c>
    </row>
    <row r="54" spans="1:10" ht="17.45" customHeight="1" x14ac:dyDescent="0.25">
      <c r="A54" s="10">
        <v>42251</v>
      </c>
      <c r="B54" s="11" t="s">
        <v>0</v>
      </c>
      <c r="C54" s="11" t="s">
        <v>56</v>
      </c>
      <c r="D54" s="11" t="s">
        <v>61</v>
      </c>
      <c r="E54" s="12">
        <v>20</v>
      </c>
      <c r="F54" s="11" t="s">
        <v>146</v>
      </c>
      <c r="G54" s="13">
        <f>5/9+1</f>
        <v>1.5555555555555556</v>
      </c>
      <c r="H54" s="11" t="s">
        <v>1</v>
      </c>
      <c r="I54" s="12">
        <f t="shared" si="0"/>
        <v>-20</v>
      </c>
      <c r="J54" s="12">
        <f t="shared" si="1"/>
        <v>-63.821696081696075</v>
      </c>
    </row>
    <row r="55" spans="1:10" ht="17.45" customHeight="1" x14ac:dyDescent="0.25">
      <c r="A55" s="6">
        <v>42251</v>
      </c>
      <c r="B55" s="7" t="s">
        <v>0</v>
      </c>
      <c r="C55" s="7" t="s">
        <v>53</v>
      </c>
      <c r="D55" s="7" t="s">
        <v>62</v>
      </c>
      <c r="E55" s="8">
        <v>20</v>
      </c>
      <c r="F55" s="7" t="s">
        <v>147</v>
      </c>
      <c r="G55" s="9">
        <f>13/9+1</f>
        <v>2.4444444444444446</v>
      </c>
      <c r="H55" s="7" t="s">
        <v>2</v>
      </c>
      <c r="I55" s="8">
        <f t="shared" si="0"/>
        <v>28.888888888888893</v>
      </c>
      <c r="J55" s="8">
        <f t="shared" si="1"/>
        <v>-34.932807192807182</v>
      </c>
    </row>
    <row r="56" spans="1:10" ht="17.45" customHeight="1" x14ac:dyDescent="0.25">
      <c r="A56" s="10">
        <v>42251</v>
      </c>
      <c r="B56" s="11" t="s">
        <v>0</v>
      </c>
      <c r="C56" s="11" t="s">
        <v>53</v>
      </c>
      <c r="D56" s="11" t="s">
        <v>63</v>
      </c>
      <c r="E56" s="12">
        <v>20</v>
      </c>
      <c r="F56" s="11" t="s">
        <v>128</v>
      </c>
      <c r="G56" s="13">
        <f>8/13+1</f>
        <v>1.6153846153846154</v>
      </c>
      <c r="H56" s="11" t="s">
        <v>1</v>
      </c>
      <c r="I56" s="12">
        <f t="shared" si="0"/>
        <v>-20</v>
      </c>
      <c r="J56" s="12">
        <f t="shared" si="1"/>
        <v>-54.932807192807182</v>
      </c>
    </row>
    <row r="57" spans="1:10" ht="17.45" customHeight="1" x14ac:dyDescent="0.25">
      <c r="A57" s="10">
        <v>42251</v>
      </c>
      <c r="B57" s="11"/>
      <c r="C57" s="11"/>
      <c r="D57" s="11"/>
      <c r="E57" s="12">
        <v>10</v>
      </c>
      <c r="F57" s="11" t="s">
        <v>170</v>
      </c>
      <c r="G57" s="13">
        <f>1.56*2.44*1.62</f>
        <v>6.1663680000000003</v>
      </c>
      <c r="H57" s="11" t="s">
        <v>1</v>
      </c>
      <c r="I57" s="12">
        <f t="shared" si="0"/>
        <v>-10</v>
      </c>
      <c r="J57" s="12">
        <f t="shared" si="1"/>
        <v>-64.932807192807189</v>
      </c>
    </row>
    <row r="58" spans="1:10" ht="17.45" customHeight="1" x14ac:dyDescent="0.25">
      <c r="A58" s="6">
        <v>42252</v>
      </c>
      <c r="B58" s="7" t="s">
        <v>0</v>
      </c>
      <c r="C58" s="7" t="s">
        <v>53</v>
      </c>
      <c r="D58" s="7" t="s">
        <v>64</v>
      </c>
      <c r="E58" s="8">
        <v>20</v>
      </c>
      <c r="F58" s="7" t="s">
        <v>129</v>
      </c>
      <c r="G58" s="9">
        <f>7/12+1</f>
        <v>1.5833333333333335</v>
      </c>
      <c r="H58" s="7" t="s">
        <v>2</v>
      </c>
      <c r="I58" s="8">
        <f t="shared" si="0"/>
        <v>11.66666666666667</v>
      </c>
      <c r="J58" s="8">
        <f t="shared" si="1"/>
        <v>-53.266140526140518</v>
      </c>
    </row>
    <row r="59" spans="1:10" ht="17.45" customHeight="1" x14ac:dyDescent="0.25">
      <c r="A59" s="6">
        <v>42252</v>
      </c>
      <c r="B59" s="7" t="s">
        <v>0</v>
      </c>
      <c r="C59" s="7" t="s">
        <v>53</v>
      </c>
      <c r="D59" s="7" t="s">
        <v>65</v>
      </c>
      <c r="E59" s="8">
        <v>20</v>
      </c>
      <c r="F59" s="7" t="s">
        <v>148</v>
      </c>
      <c r="G59" s="9">
        <f>8/13+1</f>
        <v>1.6153846153846154</v>
      </c>
      <c r="H59" s="7" t="s">
        <v>2</v>
      </c>
      <c r="I59" s="8">
        <f t="shared" si="0"/>
        <v>12.307692307692308</v>
      </c>
      <c r="J59" s="8">
        <f t="shared" si="1"/>
        <v>-40.958448218448211</v>
      </c>
    </row>
    <row r="60" spans="1:10" ht="17.45" customHeight="1" x14ac:dyDescent="0.25">
      <c r="A60" s="6">
        <v>42252</v>
      </c>
      <c r="B60" s="7"/>
      <c r="C60" s="7"/>
      <c r="D60" s="7"/>
      <c r="E60" s="8">
        <v>10</v>
      </c>
      <c r="F60" s="7" t="s">
        <v>170</v>
      </c>
      <c r="G60" s="9">
        <f>1.58*1.62</f>
        <v>2.5596000000000001</v>
      </c>
      <c r="H60" s="7" t="s">
        <v>2</v>
      </c>
      <c r="I60" s="8">
        <f t="shared" si="0"/>
        <v>15.596</v>
      </c>
      <c r="J60" s="8">
        <f t="shared" si="1"/>
        <v>-25.362448218448211</v>
      </c>
    </row>
    <row r="61" spans="1:10" ht="17.45" customHeight="1" x14ac:dyDescent="0.25">
      <c r="A61" s="6">
        <v>42254</v>
      </c>
      <c r="B61" s="7" t="s">
        <v>0</v>
      </c>
      <c r="C61" s="7" t="s">
        <v>53</v>
      </c>
      <c r="D61" s="7" t="s">
        <v>66</v>
      </c>
      <c r="E61" s="8">
        <v>20</v>
      </c>
      <c r="F61" s="7" t="s">
        <v>123</v>
      </c>
      <c r="G61" s="9">
        <f>1/5+1</f>
        <v>1.2</v>
      </c>
      <c r="H61" s="7" t="s">
        <v>2</v>
      </c>
      <c r="I61" s="8">
        <f t="shared" si="0"/>
        <v>3.9999999999999991</v>
      </c>
      <c r="J61" s="8">
        <f t="shared" si="1"/>
        <v>-21.362448218448211</v>
      </c>
    </row>
    <row r="62" spans="1:10" ht="17.45" customHeight="1" x14ac:dyDescent="0.25">
      <c r="A62" s="6">
        <v>42254</v>
      </c>
      <c r="B62" s="7" t="s">
        <v>0</v>
      </c>
      <c r="C62" s="7" t="s">
        <v>53</v>
      </c>
      <c r="D62" s="7" t="s">
        <v>67</v>
      </c>
      <c r="E62" s="8">
        <v>20</v>
      </c>
      <c r="F62" s="7" t="s">
        <v>149</v>
      </c>
      <c r="G62" s="9">
        <f>13/15+1</f>
        <v>1.8666666666666667</v>
      </c>
      <c r="H62" s="7" t="s">
        <v>2</v>
      </c>
      <c r="I62" s="8">
        <f t="shared" si="0"/>
        <v>17.333333333333336</v>
      </c>
      <c r="J62" s="8">
        <f t="shared" si="1"/>
        <v>-4.0291148851148755</v>
      </c>
    </row>
    <row r="63" spans="1:10" ht="17.45" customHeight="1" x14ac:dyDescent="0.25">
      <c r="A63" s="6">
        <v>42254</v>
      </c>
      <c r="B63" s="7"/>
      <c r="C63" s="7"/>
      <c r="D63" s="7"/>
      <c r="E63" s="8">
        <v>10</v>
      </c>
      <c r="F63" s="7" t="s">
        <v>170</v>
      </c>
      <c r="G63" s="9">
        <f>1.2*1.87</f>
        <v>2.2440000000000002</v>
      </c>
      <c r="H63" s="7" t="s">
        <v>2</v>
      </c>
      <c r="I63" s="8">
        <f t="shared" si="0"/>
        <v>12.440000000000001</v>
      </c>
      <c r="J63" s="8">
        <f t="shared" si="1"/>
        <v>8.4108851148851258</v>
      </c>
    </row>
    <row r="64" spans="1:10" ht="17.45" customHeight="1" x14ac:dyDescent="0.25">
      <c r="A64" s="6">
        <v>42256</v>
      </c>
      <c r="B64" s="7" t="s">
        <v>19</v>
      </c>
      <c r="C64" s="7" t="s">
        <v>68</v>
      </c>
      <c r="D64" s="7" t="s">
        <v>69</v>
      </c>
      <c r="E64" s="8">
        <v>20</v>
      </c>
      <c r="F64" s="7" t="s">
        <v>150</v>
      </c>
      <c r="G64" s="9">
        <f>4/6+1</f>
        <v>1.6666666666666665</v>
      </c>
      <c r="H64" s="7" t="s">
        <v>2</v>
      </c>
      <c r="I64" s="8">
        <f t="shared" si="0"/>
        <v>13.33333333333333</v>
      </c>
      <c r="J64" s="8">
        <f t="shared" si="1"/>
        <v>21.744218448218454</v>
      </c>
    </row>
    <row r="65" spans="1:10" ht="17.45" customHeight="1" x14ac:dyDescent="0.25">
      <c r="A65" s="6">
        <v>42257</v>
      </c>
      <c r="B65" s="7" t="s">
        <v>19</v>
      </c>
      <c r="C65" s="7" t="s">
        <v>68</v>
      </c>
      <c r="D65" s="7" t="s">
        <v>70</v>
      </c>
      <c r="E65" s="8">
        <v>20</v>
      </c>
      <c r="F65" s="7" t="s">
        <v>151</v>
      </c>
      <c r="G65" s="9">
        <f>4/6+1</f>
        <v>1.6666666666666665</v>
      </c>
      <c r="H65" s="7" t="s">
        <v>2</v>
      </c>
      <c r="I65" s="8">
        <f t="shared" si="0"/>
        <v>13.33333333333333</v>
      </c>
      <c r="J65" s="8">
        <f t="shared" si="1"/>
        <v>35.077551781551783</v>
      </c>
    </row>
    <row r="66" spans="1:10" ht="17.45" customHeight="1" x14ac:dyDescent="0.25">
      <c r="A66" s="6">
        <v>42259</v>
      </c>
      <c r="B66" s="7" t="s">
        <v>38</v>
      </c>
      <c r="C66" s="7" t="s">
        <v>71</v>
      </c>
      <c r="D66" s="7" t="s">
        <v>72</v>
      </c>
      <c r="E66" s="8">
        <v>20</v>
      </c>
      <c r="F66" s="7" t="s">
        <v>152</v>
      </c>
      <c r="G66" s="9">
        <f>5/6+1</f>
        <v>1.8333333333333335</v>
      </c>
      <c r="H66" s="7" t="s">
        <v>2</v>
      </c>
      <c r="I66" s="8">
        <f t="shared" si="0"/>
        <v>16.666666666666671</v>
      </c>
      <c r="J66" s="8">
        <f t="shared" si="1"/>
        <v>51.744218448218454</v>
      </c>
    </row>
    <row r="67" spans="1:10" ht="17.45" customHeight="1" x14ac:dyDescent="0.25">
      <c r="A67" s="10">
        <v>42259</v>
      </c>
      <c r="B67" s="11" t="s">
        <v>38</v>
      </c>
      <c r="C67" s="11" t="s">
        <v>71</v>
      </c>
      <c r="D67" s="11" t="s">
        <v>73</v>
      </c>
      <c r="E67" s="12">
        <v>20</v>
      </c>
      <c r="F67" s="11" t="s">
        <v>153</v>
      </c>
      <c r="G67" s="13">
        <f>5/6+1</f>
        <v>1.8333333333333335</v>
      </c>
      <c r="H67" s="11" t="s">
        <v>1</v>
      </c>
      <c r="I67" s="12">
        <f t="shared" si="0"/>
        <v>-20</v>
      </c>
      <c r="J67" s="12">
        <f t="shared" si="1"/>
        <v>31.744218448218454</v>
      </c>
    </row>
    <row r="68" spans="1:10" ht="17.45" customHeight="1" x14ac:dyDescent="0.25">
      <c r="A68" s="6">
        <v>42259</v>
      </c>
      <c r="B68" s="7" t="s">
        <v>38</v>
      </c>
      <c r="C68" s="7" t="s">
        <v>71</v>
      </c>
      <c r="D68" s="7" t="s">
        <v>74</v>
      </c>
      <c r="E68" s="8">
        <v>20</v>
      </c>
      <c r="F68" s="7" t="s">
        <v>154</v>
      </c>
      <c r="G68" s="9">
        <f>2/5+1</f>
        <v>1.4</v>
      </c>
      <c r="H68" s="7" t="s">
        <v>2</v>
      </c>
      <c r="I68" s="8">
        <f t="shared" ref="I68:I93" si="2">IF(H68="Won",E68*(G68-1),-E68)</f>
        <v>7.9999999999999982</v>
      </c>
      <c r="J68" s="8">
        <f t="shared" si="1"/>
        <v>39.744218448218454</v>
      </c>
    </row>
    <row r="69" spans="1:10" ht="17.45" customHeight="1" x14ac:dyDescent="0.25">
      <c r="A69" s="10">
        <v>42259</v>
      </c>
      <c r="B69" s="11"/>
      <c r="C69" s="11"/>
      <c r="D69" s="11"/>
      <c r="E69" s="12">
        <v>10</v>
      </c>
      <c r="F69" s="11" t="s">
        <v>170</v>
      </c>
      <c r="G69" s="13">
        <f>1.83*1.83*1.4</f>
        <v>4.6884600000000001</v>
      </c>
      <c r="H69" s="11" t="s">
        <v>1</v>
      </c>
      <c r="I69" s="12">
        <f t="shared" si="2"/>
        <v>-10</v>
      </c>
      <c r="J69" s="12">
        <f t="shared" ref="J69:J93" si="3">J68+I69</f>
        <v>29.744218448218454</v>
      </c>
    </row>
    <row r="70" spans="1:10" ht="17.45" customHeight="1" x14ac:dyDescent="0.25">
      <c r="A70" s="6">
        <v>42260</v>
      </c>
      <c r="B70" s="7" t="s">
        <v>38</v>
      </c>
      <c r="C70" s="7" t="s">
        <v>71</v>
      </c>
      <c r="D70" s="7" t="s">
        <v>75</v>
      </c>
      <c r="E70" s="8">
        <v>20</v>
      </c>
      <c r="F70" s="7" t="s">
        <v>155</v>
      </c>
      <c r="G70" s="9">
        <f>4/11+1</f>
        <v>1.3636363636363638</v>
      </c>
      <c r="H70" s="7" t="s">
        <v>2</v>
      </c>
      <c r="I70" s="8">
        <f t="shared" si="2"/>
        <v>7.2727272727272751</v>
      </c>
      <c r="J70" s="8">
        <f t="shared" si="3"/>
        <v>37.016945720945728</v>
      </c>
    </row>
    <row r="71" spans="1:10" ht="17.45" customHeight="1" x14ac:dyDescent="0.25">
      <c r="A71" s="10">
        <v>42260</v>
      </c>
      <c r="B71" s="11" t="s">
        <v>38</v>
      </c>
      <c r="C71" s="11" t="s">
        <v>71</v>
      </c>
      <c r="D71" s="11" t="s">
        <v>76</v>
      </c>
      <c r="E71" s="12">
        <v>20</v>
      </c>
      <c r="F71" s="11" t="s">
        <v>156</v>
      </c>
      <c r="G71" s="13">
        <f>6/4+1</f>
        <v>2.5</v>
      </c>
      <c r="H71" s="11" t="s">
        <v>1</v>
      </c>
      <c r="I71" s="12">
        <f t="shared" si="2"/>
        <v>-20</v>
      </c>
      <c r="J71" s="12">
        <f t="shared" si="3"/>
        <v>17.016945720945728</v>
      </c>
    </row>
    <row r="72" spans="1:10" ht="17.45" customHeight="1" x14ac:dyDescent="0.25">
      <c r="A72" s="6">
        <v>42260</v>
      </c>
      <c r="B72" s="7" t="s">
        <v>38</v>
      </c>
      <c r="C72" s="7" t="s">
        <v>71</v>
      </c>
      <c r="D72" s="7" t="s">
        <v>77</v>
      </c>
      <c r="E72" s="8">
        <v>20</v>
      </c>
      <c r="F72" s="7" t="s">
        <v>132</v>
      </c>
      <c r="G72" s="9">
        <f>8/15+1</f>
        <v>1.5333333333333332</v>
      </c>
      <c r="H72" s="7" t="s">
        <v>2</v>
      </c>
      <c r="I72" s="8">
        <f t="shared" si="2"/>
        <v>10.666666666666664</v>
      </c>
      <c r="J72" s="8">
        <f t="shared" si="3"/>
        <v>27.683612387612392</v>
      </c>
    </row>
    <row r="73" spans="1:10" ht="17.45" customHeight="1" x14ac:dyDescent="0.25">
      <c r="A73" s="10">
        <v>42260</v>
      </c>
      <c r="B73" s="11"/>
      <c r="C73" s="11"/>
      <c r="D73" s="11"/>
      <c r="E73" s="12">
        <v>10</v>
      </c>
      <c r="F73" s="11" t="s">
        <v>170</v>
      </c>
      <c r="G73" s="13">
        <f>1.36*2.5*1.53</f>
        <v>5.2020000000000008</v>
      </c>
      <c r="H73" s="11" t="s">
        <v>1</v>
      </c>
      <c r="I73" s="12">
        <f t="shared" si="2"/>
        <v>-10</v>
      </c>
      <c r="J73" s="12">
        <f t="shared" si="3"/>
        <v>17.683612387612392</v>
      </c>
    </row>
    <row r="74" spans="1:10" ht="17.45" customHeight="1" x14ac:dyDescent="0.25">
      <c r="A74" s="6">
        <v>42261</v>
      </c>
      <c r="B74" s="7" t="s">
        <v>19</v>
      </c>
      <c r="C74" s="7" t="s">
        <v>78</v>
      </c>
      <c r="D74" s="7" t="s">
        <v>79</v>
      </c>
      <c r="E74" s="8">
        <v>20</v>
      </c>
      <c r="F74" s="7" t="s">
        <v>157</v>
      </c>
      <c r="G74" s="9">
        <f>4/6+1</f>
        <v>1.6666666666666665</v>
      </c>
      <c r="H74" s="7" t="s">
        <v>2</v>
      </c>
      <c r="I74" s="8">
        <f t="shared" si="2"/>
        <v>13.33333333333333</v>
      </c>
      <c r="J74" s="8">
        <f t="shared" si="3"/>
        <v>31.016945720945721</v>
      </c>
    </row>
    <row r="75" spans="1:10" ht="17.45" customHeight="1" x14ac:dyDescent="0.25">
      <c r="A75" s="10">
        <v>42263</v>
      </c>
      <c r="B75" s="11" t="s">
        <v>19</v>
      </c>
      <c r="C75" s="11" t="s">
        <v>78</v>
      </c>
      <c r="D75" s="11" t="s">
        <v>80</v>
      </c>
      <c r="E75" s="12">
        <v>20</v>
      </c>
      <c r="F75" s="11" t="s">
        <v>151</v>
      </c>
      <c r="G75" s="13">
        <f>2/5+1</f>
        <v>1.4</v>
      </c>
      <c r="H75" s="11" t="s">
        <v>1</v>
      </c>
      <c r="I75" s="12">
        <f t="shared" si="2"/>
        <v>-20</v>
      </c>
      <c r="J75" s="12">
        <f t="shared" si="3"/>
        <v>11.016945720945721</v>
      </c>
    </row>
    <row r="76" spans="1:10" ht="17.45" customHeight="1" x14ac:dyDescent="0.25">
      <c r="A76" s="10">
        <v>42265</v>
      </c>
      <c r="B76" s="11" t="s">
        <v>19</v>
      </c>
      <c r="C76" s="11" t="s">
        <v>78</v>
      </c>
      <c r="D76" s="11" t="s">
        <v>81</v>
      </c>
      <c r="E76" s="12">
        <v>20</v>
      </c>
      <c r="F76" s="11" t="s">
        <v>150</v>
      </c>
      <c r="G76" s="13">
        <f>1/3+1</f>
        <v>1.3333333333333333</v>
      </c>
      <c r="H76" s="11" t="s">
        <v>1</v>
      </c>
      <c r="I76" s="12">
        <f t="shared" si="2"/>
        <v>-20</v>
      </c>
      <c r="J76" s="12">
        <f t="shared" si="3"/>
        <v>-8.9830542790542793</v>
      </c>
    </row>
    <row r="77" spans="1:10" ht="17.45" customHeight="1" x14ac:dyDescent="0.25">
      <c r="A77" s="6">
        <v>42266</v>
      </c>
      <c r="B77" s="7" t="s">
        <v>38</v>
      </c>
      <c r="C77" s="7" t="s">
        <v>82</v>
      </c>
      <c r="D77" s="7" t="s">
        <v>83</v>
      </c>
      <c r="E77" s="8">
        <v>20</v>
      </c>
      <c r="F77" s="7" t="s">
        <v>155</v>
      </c>
      <c r="G77" s="9">
        <f>4/11+1</f>
        <v>1.3636363636363638</v>
      </c>
      <c r="H77" s="7" t="s">
        <v>2</v>
      </c>
      <c r="I77" s="8">
        <f t="shared" si="2"/>
        <v>7.2727272727272751</v>
      </c>
      <c r="J77" s="8">
        <f t="shared" si="3"/>
        <v>-1.7103270063270042</v>
      </c>
    </row>
    <row r="78" spans="1:10" ht="17.45" customHeight="1" x14ac:dyDescent="0.25">
      <c r="A78" s="6">
        <v>42266</v>
      </c>
      <c r="B78" s="7" t="s">
        <v>38</v>
      </c>
      <c r="C78" s="7" t="s">
        <v>82</v>
      </c>
      <c r="D78" s="7" t="s">
        <v>84</v>
      </c>
      <c r="E78" s="8">
        <v>20</v>
      </c>
      <c r="F78" s="7" t="s">
        <v>158</v>
      </c>
      <c r="G78" s="9">
        <f>1/2+1</f>
        <v>1.5</v>
      </c>
      <c r="H78" s="7" t="s">
        <v>2</v>
      </c>
      <c r="I78" s="8">
        <f t="shared" si="2"/>
        <v>10</v>
      </c>
      <c r="J78" s="8">
        <f t="shared" si="3"/>
        <v>8.2896729936729958</v>
      </c>
    </row>
    <row r="79" spans="1:10" ht="17.45" customHeight="1" x14ac:dyDescent="0.25">
      <c r="A79" s="10">
        <v>42266</v>
      </c>
      <c r="B79" s="11" t="s">
        <v>38</v>
      </c>
      <c r="C79" s="11" t="s">
        <v>82</v>
      </c>
      <c r="D79" s="11" t="s">
        <v>85</v>
      </c>
      <c r="E79" s="12">
        <v>20</v>
      </c>
      <c r="F79" s="11" t="s">
        <v>159</v>
      </c>
      <c r="G79" s="13">
        <f>6/1+1</f>
        <v>7</v>
      </c>
      <c r="H79" s="11" t="s">
        <v>1</v>
      </c>
      <c r="I79" s="12">
        <f t="shared" si="2"/>
        <v>-20</v>
      </c>
      <c r="J79" s="12">
        <f t="shared" si="3"/>
        <v>-11.710327006327004</v>
      </c>
    </row>
    <row r="80" spans="1:10" ht="17.45" customHeight="1" x14ac:dyDescent="0.25">
      <c r="A80" s="10">
        <v>42266</v>
      </c>
      <c r="B80" s="11"/>
      <c r="C80" s="11"/>
      <c r="D80" s="11"/>
      <c r="E80" s="12">
        <v>10</v>
      </c>
      <c r="F80" s="11" t="s">
        <v>170</v>
      </c>
      <c r="G80" s="13">
        <f>1.36*1.5*7</f>
        <v>14.280000000000001</v>
      </c>
      <c r="H80" s="11" t="s">
        <v>1</v>
      </c>
      <c r="I80" s="12">
        <f t="shared" si="2"/>
        <v>-10</v>
      </c>
      <c r="J80" s="12">
        <f t="shared" si="3"/>
        <v>-21.710327006327006</v>
      </c>
    </row>
    <row r="81" spans="1:15" ht="17.45" customHeight="1" x14ac:dyDescent="0.25">
      <c r="A81" s="6">
        <v>42269</v>
      </c>
      <c r="B81" s="7" t="s">
        <v>0</v>
      </c>
      <c r="C81" s="7" t="s">
        <v>86</v>
      </c>
      <c r="D81" s="7" t="s">
        <v>87</v>
      </c>
      <c r="E81" s="8">
        <v>20</v>
      </c>
      <c r="F81" s="7" t="s">
        <v>160</v>
      </c>
      <c r="G81" s="9">
        <f>1/3+1</f>
        <v>1.3333333333333333</v>
      </c>
      <c r="H81" s="7" t="s">
        <v>2</v>
      </c>
      <c r="I81" s="8">
        <f t="shared" si="2"/>
        <v>6.6666666666666652</v>
      </c>
      <c r="J81" s="8">
        <f t="shared" si="3"/>
        <v>-15.043660339660342</v>
      </c>
    </row>
    <row r="82" spans="1:15" ht="17.45" customHeight="1" x14ac:dyDescent="0.25">
      <c r="A82" s="6">
        <v>42269</v>
      </c>
      <c r="B82" s="7" t="s">
        <v>0</v>
      </c>
      <c r="C82" s="7" t="s">
        <v>86</v>
      </c>
      <c r="D82" s="7" t="s">
        <v>88</v>
      </c>
      <c r="E82" s="8">
        <v>20</v>
      </c>
      <c r="F82" s="7" t="s">
        <v>161</v>
      </c>
      <c r="G82" s="9">
        <f>1/6+1</f>
        <v>1.1666666666666667</v>
      </c>
      <c r="H82" s="7" t="s">
        <v>2</v>
      </c>
      <c r="I82" s="8">
        <f t="shared" si="2"/>
        <v>3.3333333333333348</v>
      </c>
      <c r="J82" s="8">
        <f t="shared" si="3"/>
        <v>-11.710327006327006</v>
      </c>
    </row>
    <row r="83" spans="1:15" ht="17.45" customHeight="1" x14ac:dyDescent="0.25">
      <c r="A83" s="6">
        <v>42269</v>
      </c>
      <c r="B83" s="7"/>
      <c r="C83" s="7"/>
      <c r="D83" s="7"/>
      <c r="E83" s="8">
        <v>10</v>
      </c>
      <c r="F83" s="7" t="s">
        <v>170</v>
      </c>
      <c r="G83" s="9">
        <f>1.33*1.17</f>
        <v>1.5561</v>
      </c>
      <c r="H83" s="7" t="s">
        <v>2</v>
      </c>
      <c r="I83" s="8">
        <f t="shared" si="2"/>
        <v>5.5609999999999999</v>
      </c>
      <c r="J83" s="8">
        <f t="shared" si="3"/>
        <v>-6.149327006327006</v>
      </c>
    </row>
    <row r="84" spans="1:15" ht="17.45" customHeight="1" x14ac:dyDescent="0.25">
      <c r="A84" s="6">
        <v>42270</v>
      </c>
      <c r="B84" s="7" t="s">
        <v>0</v>
      </c>
      <c r="C84" s="7" t="s">
        <v>89</v>
      </c>
      <c r="D84" s="7" t="s">
        <v>90</v>
      </c>
      <c r="E84" s="8">
        <v>20</v>
      </c>
      <c r="F84" s="7" t="s">
        <v>143</v>
      </c>
      <c r="G84" s="9">
        <f>2/7+1</f>
        <v>1.2857142857142856</v>
      </c>
      <c r="H84" s="7" t="s">
        <v>2</v>
      </c>
      <c r="I84" s="8">
        <f t="shared" si="2"/>
        <v>5.7142857142857117</v>
      </c>
      <c r="J84" s="8">
        <f t="shared" si="3"/>
        <v>-0.43504129204129427</v>
      </c>
    </row>
    <row r="85" spans="1:15" ht="17.45" customHeight="1" x14ac:dyDescent="0.25">
      <c r="A85" s="10">
        <v>42273</v>
      </c>
      <c r="B85" s="11" t="s">
        <v>0</v>
      </c>
      <c r="C85" s="11" t="s">
        <v>91</v>
      </c>
      <c r="D85" s="11" t="s">
        <v>92</v>
      </c>
      <c r="E85" s="12">
        <v>20</v>
      </c>
      <c r="F85" s="11" t="s">
        <v>162</v>
      </c>
      <c r="G85" s="13">
        <f>2/5+1</f>
        <v>1.4</v>
      </c>
      <c r="H85" s="11" t="s">
        <v>1</v>
      </c>
      <c r="I85" s="12">
        <f t="shared" si="2"/>
        <v>-20</v>
      </c>
      <c r="J85" s="12">
        <f t="shared" si="3"/>
        <v>-20.435041292041294</v>
      </c>
    </row>
    <row r="86" spans="1:15" ht="17.45" customHeight="1" x14ac:dyDescent="0.25">
      <c r="A86" s="6">
        <v>42274</v>
      </c>
      <c r="B86" s="7" t="s">
        <v>0</v>
      </c>
      <c r="C86" s="7" t="s">
        <v>93</v>
      </c>
      <c r="D86" s="7" t="s">
        <v>94</v>
      </c>
      <c r="E86" s="8">
        <v>20</v>
      </c>
      <c r="F86" s="7" t="s">
        <v>163</v>
      </c>
      <c r="G86" s="9">
        <f>1/2+1</f>
        <v>1.5</v>
      </c>
      <c r="H86" s="7" t="s">
        <v>2</v>
      </c>
      <c r="I86" s="8">
        <f t="shared" si="2"/>
        <v>10</v>
      </c>
      <c r="J86" s="8">
        <f t="shared" si="3"/>
        <v>-10.435041292041294</v>
      </c>
    </row>
    <row r="87" spans="1:15" ht="17.45" customHeight="1" x14ac:dyDescent="0.25">
      <c r="A87" s="10">
        <v>42274</v>
      </c>
      <c r="B87" s="11" t="s">
        <v>0</v>
      </c>
      <c r="C87" s="11" t="s">
        <v>95</v>
      </c>
      <c r="D87" s="11" t="s">
        <v>96</v>
      </c>
      <c r="E87" s="12">
        <v>20</v>
      </c>
      <c r="F87" s="11" t="s">
        <v>164</v>
      </c>
      <c r="G87" s="13">
        <f>11/10+1</f>
        <v>2.1</v>
      </c>
      <c r="H87" s="11" t="s">
        <v>1</v>
      </c>
      <c r="I87" s="12">
        <f t="shared" si="2"/>
        <v>-20</v>
      </c>
      <c r="J87" s="12">
        <f t="shared" si="3"/>
        <v>-30.435041292041294</v>
      </c>
    </row>
    <row r="88" spans="1:15" ht="17.45" customHeight="1" x14ac:dyDescent="0.25">
      <c r="A88" s="6">
        <v>42274</v>
      </c>
      <c r="B88" s="7" t="s">
        <v>0</v>
      </c>
      <c r="C88" s="7" t="s">
        <v>95</v>
      </c>
      <c r="D88" s="7" t="s">
        <v>97</v>
      </c>
      <c r="E88" s="8">
        <v>20</v>
      </c>
      <c r="F88" s="7" t="s">
        <v>165</v>
      </c>
      <c r="G88" s="9">
        <f>2/7+1</f>
        <v>1.2857142857142856</v>
      </c>
      <c r="H88" s="7" t="s">
        <v>2</v>
      </c>
      <c r="I88" s="8">
        <f t="shared" si="2"/>
        <v>5.7142857142857117</v>
      </c>
      <c r="J88" s="8">
        <f t="shared" si="3"/>
        <v>-24.720755577755583</v>
      </c>
    </row>
    <row r="89" spans="1:15" ht="17.45" customHeight="1" x14ac:dyDescent="0.25">
      <c r="A89" s="6">
        <v>42274</v>
      </c>
      <c r="B89" s="7" t="s">
        <v>0</v>
      </c>
      <c r="C89" s="7" t="s">
        <v>95</v>
      </c>
      <c r="D89" s="7" t="s">
        <v>98</v>
      </c>
      <c r="E89" s="8">
        <v>20</v>
      </c>
      <c r="F89" s="7" t="s">
        <v>166</v>
      </c>
      <c r="G89" s="9">
        <f>4/9+1</f>
        <v>1.4444444444444444</v>
      </c>
      <c r="H89" s="7" t="s">
        <v>2</v>
      </c>
      <c r="I89" s="8">
        <f t="shared" si="2"/>
        <v>8.8888888888888893</v>
      </c>
      <c r="J89" s="8">
        <f t="shared" si="3"/>
        <v>-15.831866688866693</v>
      </c>
    </row>
    <row r="90" spans="1:15" ht="17.45" customHeight="1" x14ac:dyDescent="0.25">
      <c r="A90" s="10">
        <v>42274</v>
      </c>
      <c r="B90" s="11"/>
      <c r="C90" s="11"/>
      <c r="D90" s="11"/>
      <c r="E90" s="12">
        <v>10</v>
      </c>
      <c r="F90" s="11" t="s">
        <v>170</v>
      </c>
      <c r="G90" s="13">
        <f>1.29*1.4*1.5*2.1*1.29*1.44</f>
        <v>10.567700639999998</v>
      </c>
      <c r="H90" s="11" t="s">
        <v>1</v>
      </c>
      <c r="I90" s="12">
        <f t="shared" si="2"/>
        <v>-10</v>
      </c>
      <c r="J90" s="12">
        <f t="shared" si="3"/>
        <v>-25.831866688866693</v>
      </c>
    </row>
    <row r="91" spans="1:15" ht="17.45" customHeight="1" x14ac:dyDescent="0.25">
      <c r="A91" s="6">
        <v>42276</v>
      </c>
      <c r="B91" s="7" t="s">
        <v>0</v>
      </c>
      <c r="C91" s="7" t="s">
        <v>95</v>
      </c>
      <c r="D91" s="7" t="s">
        <v>99</v>
      </c>
      <c r="E91" s="8">
        <v>20</v>
      </c>
      <c r="F91" s="7" t="s">
        <v>167</v>
      </c>
      <c r="G91" s="9">
        <f>4/6+1</f>
        <v>1.6666666666666665</v>
      </c>
      <c r="H91" s="7" t="s">
        <v>2</v>
      </c>
      <c r="I91" s="8">
        <f t="shared" si="2"/>
        <v>13.33333333333333</v>
      </c>
      <c r="J91" s="8">
        <f t="shared" si="3"/>
        <v>-12.498533355533363</v>
      </c>
    </row>
    <row r="92" spans="1:15" ht="17.45" customHeight="1" x14ac:dyDescent="0.25">
      <c r="A92" s="6">
        <v>42276</v>
      </c>
      <c r="B92" s="7" t="s">
        <v>0</v>
      </c>
      <c r="C92" s="7" t="s">
        <v>95</v>
      </c>
      <c r="D92" s="7" t="s">
        <v>100</v>
      </c>
      <c r="E92" s="8">
        <v>20</v>
      </c>
      <c r="F92" s="7" t="s">
        <v>123</v>
      </c>
      <c r="G92" s="9">
        <f>2/11+1</f>
        <v>1.1818181818181819</v>
      </c>
      <c r="H92" s="7" t="s">
        <v>2</v>
      </c>
      <c r="I92" s="8">
        <f t="shared" si="2"/>
        <v>3.6363636363636376</v>
      </c>
      <c r="J92" s="8">
        <f t="shared" si="3"/>
        <v>-8.8621697191697244</v>
      </c>
    </row>
    <row r="93" spans="1:15" ht="17.45" customHeight="1" x14ac:dyDescent="0.25">
      <c r="A93" s="6">
        <v>42276</v>
      </c>
      <c r="B93" s="7"/>
      <c r="C93" s="7"/>
      <c r="D93" s="7"/>
      <c r="E93" s="8">
        <v>10</v>
      </c>
      <c r="F93" s="7" t="s">
        <v>170</v>
      </c>
      <c r="G93" s="9">
        <f>1.67*1.18</f>
        <v>1.9705999999999999</v>
      </c>
      <c r="H93" s="7" t="s">
        <v>2</v>
      </c>
      <c r="I93" s="8">
        <f t="shared" si="2"/>
        <v>9.7059999999999995</v>
      </c>
      <c r="J93" s="8">
        <f t="shared" si="3"/>
        <v>0.84383028083027511</v>
      </c>
    </row>
    <row r="94" spans="1:15" ht="21" x14ac:dyDescent="0.35">
      <c r="H94" s="14" t="s">
        <v>173</v>
      </c>
      <c r="I94" s="21"/>
      <c r="J94" s="23">
        <v>0.84</v>
      </c>
    </row>
    <row r="96" spans="1:15" ht="21" x14ac:dyDescent="0.25">
      <c r="L96" s="26" t="s">
        <v>177</v>
      </c>
      <c r="M96" s="27" t="s">
        <v>176</v>
      </c>
      <c r="N96" s="27" t="s">
        <v>175</v>
      </c>
      <c r="O96" s="27" t="s">
        <v>180</v>
      </c>
    </row>
    <row r="97" spans="12:15" ht="21" x14ac:dyDescent="0.35">
      <c r="L97" s="24" t="s">
        <v>178</v>
      </c>
      <c r="M97" s="24" t="s">
        <v>179</v>
      </c>
      <c r="N97" s="24">
        <v>2.81</v>
      </c>
      <c r="O97" s="25">
        <v>5.0000000000000001E-4</v>
      </c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2015-10-06T12:13:20Z</dcterms:created>
  <dcterms:modified xsi:type="dcterms:W3CDTF">2015-10-06T14:42:57Z</dcterms:modified>
</cp:coreProperties>
</file>